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firstSheet="20" activeTab="23"/>
  </bookViews>
  <sheets>
    <sheet name="سالانه 15-1 (2)" sheetId="1" state="hidden" r:id="rId1"/>
    <sheet name="سالانه 15-1" sheetId="2" state="hidden" r:id="rId2"/>
    <sheet name="سالانه 95 -  15-1 " sheetId="3" state="hidden" r:id="rId3"/>
    <sheet name="سالانه 95- 15-1 -1 " sheetId="4" state="hidden" r:id="rId4"/>
    <sheet name="فهرست" sheetId="5" r:id="rId5"/>
    <sheet name="بخش دوم - جدول  5 -1 " sheetId="6" r:id="rId6"/>
    <sheet name="بخش دوم - جدول  5 -2" sheetId="7" r:id="rId7"/>
    <sheet name="بخش دوم - جدول  5 -3  " sheetId="8" r:id="rId8"/>
    <sheet name="بخش دوم - جدول  5 -4" sheetId="9" r:id="rId9"/>
    <sheet name="بخش دوم - جدول  5 -5" sheetId="10" r:id="rId10"/>
    <sheet name="بخش دوم - جدول 5-6" sheetId="11" r:id="rId11"/>
    <sheet name="بخش دوم - جدول 5-7" sheetId="12" r:id="rId12"/>
    <sheet name="بخش دوم - جدول  5 -8" sheetId="13" r:id="rId13"/>
    <sheet name="بخش دوم - جدول 5-9" sheetId="14" r:id="rId14"/>
    <sheet name="بخش دوم - جدول  5 - 10" sheetId="15" r:id="rId15"/>
    <sheet name="بخش دوم - جدول  5 -11  " sheetId="16" r:id="rId16"/>
    <sheet name="بخش دوم - جدول  5 -12 " sheetId="17" r:id="rId17"/>
    <sheet name="بخش دوم - جدول  5 -13" sheetId="18" r:id="rId18"/>
    <sheet name="بخش دوم - جدول  5 -14 " sheetId="19" r:id="rId19"/>
    <sheet name="بخش دوم - جدول  5 -15  " sheetId="20" r:id="rId20"/>
    <sheet name="بخش دوم - جدول  5 -16 " sheetId="21" r:id="rId21"/>
    <sheet name="بخش دوم - جدول  5 -17" sheetId="22" r:id="rId22"/>
    <sheet name="بخش دوم - جدول  5 -18 " sheetId="23" r:id="rId23"/>
    <sheet name="بخش سوم ماده 10" sheetId="24" r:id="rId24"/>
    <sheet name="ماده 10 بند 7" sheetId="25" r:id="rId25"/>
    <sheet name="ماده 10 بند 4" sheetId="26" r:id="rId26"/>
    <sheet name="ماده 1-11" sheetId="27" r:id="rId27"/>
    <sheet name="ماده 2-11" sheetId="28" r:id="rId28"/>
    <sheet name="ماده 3-11" sheetId="29" r:id="rId29"/>
    <sheet name="ماده 4-11" sheetId="30" r:id="rId30"/>
  </sheets>
  <externalReferences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_xlnm.Print_Area" localSheetId="14">'بخش دوم - جدول  5 - 10'!$A$1:$J$19</definedName>
    <definedName name="_xlnm.Print_Area" localSheetId="17">'بخش دوم - جدول  5 -13'!$A$1:$I$37</definedName>
    <definedName name="_xlnm.Print_Area" localSheetId="7">'بخش دوم - جدول  5 -3  '!$A$1:$I$26</definedName>
    <definedName name="_xlnm.Print_Area" localSheetId="23">'بخش سوم ماده 10'!$A$1:$H$31</definedName>
    <definedName name="_xlnm.Print_Area" localSheetId="25">'ماده 10 بند 4'!$A$1:$Y$84</definedName>
    <definedName name="_xlnm.Print_Area" localSheetId="27">'ماده 2-11'!$A$1:$G$68</definedName>
    <definedName name="_xlnm.Print_Titles" localSheetId="14">'بخش دوم - جدول  5 - 10'!$3:$6</definedName>
    <definedName name="_xlnm.Print_Titles" localSheetId="5">'بخش دوم - جدول  5 -1 '!$3:$6</definedName>
    <definedName name="_xlnm.Print_Titles" localSheetId="17">'بخش دوم - جدول  5 -13'!$3:$6</definedName>
    <definedName name="_xlnm.Print_Titles" localSheetId="6">'بخش دوم - جدول  5 -2'!$3:$6</definedName>
    <definedName name="_xlnm.Print_Titles" localSheetId="7">'بخش دوم - جدول  5 -3  '!$3:$6</definedName>
    <definedName name="_xlnm.Print_Titles" localSheetId="8">'بخش دوم - جدول  5 -4'!$3:$6</definedName>
    <definedName name="_xlnm.Print_Titles" localSheetId="1">'سالانه 15-1'!$3:$3</definedName>
    <definedName name="_xlnm.Print_Titles" localSheetId="0">'سالانه 15-1 (2)'!$3:$3</definedName>
    <definedName name="_xlnm.Print_Titles" localSheetId="3">'سالانه 95- 15-1 -1 '!$3:$3</definedName>
    <definedName name="_xlnm.Print_Titles" localSheetId="2">'سالانه 95 -  15-1 '!$3:$3</definedName>
    <definedName name="_xlnm.Print_Titles" localSheetId="25">'ماده 10 بند 4'!$B:$B,'ماده 10 بند 4'!#REF!</definedName>
    <definedName name="اضافه_كاري">'[1]هزینه های پرسنلی'!$I$41</definedName>
    <definedName name="اياب_و_ذهاب">'[2]هزینه های پرسنلی'!$V$39</definedName>
    <definedName name="بازخريد_سنوات_خدمت_كاركنان">'[1]هزینه های پرسنلی'!$R$41</definedName>
    <definedName name="بيمه_بهداشت_ودرمان_و_بيمه_عمر">'[1]هزینه های پرسنلی'!$M$41</definedName>
    <definedName name="بيمه_سهم_كارفرما">'[1]هزینه های پرسنلی'!$L$41</definedName>
    <definedName name="پاداش">'[1]هزینه های پرسنلی'!$P$41</definedName>
    <definedName name="حق_اولاد_وتأهل_و_مسكن_وخواربار">'[1]هزینه های پرسنلی'!$K$41</definedName>
    <definedName name="حق_جذب">'[1]هزینه های پرسنلی'!$J$41</definedName>
    <definedName name="حق_كشيك">'[2]هزینه های پرسنلی'!$U$39</definedName>
    <definedName name="حق_ناهاري">'[1]هزینه های پرسنلی'!$S$41</definedName>
    <definedName name="حقوق_كاركنان">'[1]هزینه های پرسنلی'!$H$41</definedName>
    <definedName name="رفاه_كاركنان">'[1]هزینه های پرسنلی'!$Q$41</definedName>
    <definedName name="ز_ی_ص_مالی">'[3]تنظیمات'!$B$12</definedName>
    <definedName name="زمان_ترازنامه">'[6]تنظیمات'!$D$4</definedName>
    <definedName name="زمان_سودوزیان">'[6]تنظیمات'!$D$6</definedName>
    <definedName name="زمان_یادداشت">'[6]تنظیمات'!$D$14</definedName>
    <definedName name="زمان_یادداشت_وضعیت">'[7]تنظیمات'!$D$14</definedName>
    <definedName name="زمان_یادداشتها_ق">'[6]تنظیمات'!$B$13</definedName>
    <definedName name="زمان_یادداشتها_وضعیت_ق">'[7]تنظیمات'!$B$13</definedName>
    <definedName name="س_ج_02">'[5]تنظیمات'!$C$3</definedName>
    <definedName name="س_ق_02">'[5]تنظیمات'!$A$3</definedName>
    <definedName name="سال_جاری_03">'[4]تنظیمات'!$B$4</definedName>
    <definedName name="سال_قبل_03">'[4]تنظیمات'!$A$4</definedName>
    <definedName name="ساير_هزينه‌هاي_كاركنان">'[1]هزینه های پرسنلی'!$V$41</definedName>
    <definedName name="عيدي">'[1]هزینه های پرسنلی'!$N$41</definedName>
    <definedName name="كارانه_بهره_وري">'[1]هزینه های پرسنلی'!$O$41</definedName>
    <definedName name="نام_شرکت">'[3]مجمع عمومی'!$A$2</definedName>
  </definedNames>
  <calcPr fullCalcOnLoad="1"/>
</workbook>
</file>

<file path=xl/sharedStrings.xml><?xml version="1.0" encoding="utf-8"?>
<sst xmlns="http://schemas.openxmlformats.org/spreadsheetml/2006/main" count="3193" uniqueCount="1196">
  <si>
    <t>جمع</t>
  </si>
  <si>
    <t>معوق</t>
  </si>
  <si>
    <t xml:space="preserve">جمع کل </t>
  </si>
  <si>
    <t>*</t>
  </si>
  <si>
    <t>رديف</t>
  </si>
  <si>
    <t>جمع کل</t>
  </si>
  <si>
    <t xml:space="preserve">جمع </t>
  </si>
  <si>
    <t>1- 15</t>
  </si>
  <si>
    <t>مديريت حسابداريکل و بودجه</t>
  </si>
  <si>
    <t>1 -1- 15</t>
  </si>
  <si>
    <t>1 - 5</t>
  </si>
  <si>
    <t xml:space="preserve">2 - 5 </t>
  </si>
  <si>
    <t>3 - 5</t>
  </si>
  <si>
    <t>4 - 5</t>
  </si>
  <si>
    <t>5 - 5</t>
  </si>
  <si>
    <t>6 - 5</t>
  </si>
  <si>
    <t>7 - 5</t>
  </si>
  <si>
    <t>8 - 5</t>
  </si>
  <si>
    <t>9 - 5</t>
  </si>
  <si>
    <t>10 - 5</t>
  </si>
  <si>
    <t>11 - 5</t>
  </si>
  <si>
    <t>12 - 5</t>
  </si>
  <si>
    <t>13 - 5</t>
  </si>
  <si>
    <t>14 - 5</t>
  </si>
  <si>
    <t>15 - 5</t>
  </si>
  <si>
    <t>16 - 5</t>
  </si>
  <si>
    <t>17 - 5</t>
  </si>
  <si>
    <t>18 - 5</t>
  </si>
  <si>
    <t>جدول 5 - 1</t>
  </si>
  <si>
    <t>جدول 5 - 2</t>
  </si>
  <si>
    <t>عطف</t>
  </si>
  <si>
    <t>شماره يادداشت صورتهای مالی</t>
  </si>
  <si>
    <t>مطالبات از موسسات اعتباری(بانکها و موسسات) به تفکيک داخلی و خارجی</t>
  </si>
  <si>
    <t>جدول 5 - 5</t>
  </si>
  <si>
    <t>اطلاعات مربوط به جزئيات تسهيلات و تعهدات اشخاص مرتبط</t>
  </si>
  <si>
    <t>ميليون ريال</t>
  </si>
  <si>
    <t>1 - 1 - 15</t>
  </si>
  <si>
    <t>2 - 1 - 15</t>
  </si>
  <si>
    <t>3 - 1 - 15</t>
  </si>
  <si>
    <t>4 - 1 - 15</t>
  </si>
  <si>
    <t>5 - 1 - 15</t>
  </si>
  <si>
    <t>6 - 1 - 15</t>
  </si>
  <si>
    <t>7 - 1 - 15</t>
  </si>
  <si>
    <t>8 - 1 - 15</t>
  </si>
  <si>
    <t>9 - 1 - 15</t>
  </si>
  <si>
    <t>10 - 1 - 15</t>
  </si>
  <si>
    <t>11 - 1 - 15</t>
  </si>
  <si>
    <t>12 - 1 - 15</t>
  </si>
  <si>
    <t>13 - 1 - 15</t>
  </si>
  <si>
    <t>14 - 1 - 15</t>
  </si>
  <si>
    <t>15 - 1 - 15</t>
  </si>
  <si>
    <t>16 - 1 - 15</t>
  </si>
  <si>
    <t>17 - 1 - 15</t>
  </si>
  <si>
    <r>
      <t>صورتهای مالی حسابرسی نشده  و حسابرسی شده سال 93 بانک، بزودی در</t>
    </r>
    <r>
      <rPr>
        <b/>
        <sz val="12"/>
        <color indexed="10"/>
        <rFont val="Mitra"/>
        <family val="0"/>
      </rPr>
      <t xml:space="preserve"> سامانه کدال سازمان بورس اوراق بهادار ،</t>
    </r>
    <r>
      <rPr>
        <b/>
        <sz val="12"/>
        <rFont val="Mitra"/>
        <family val="0"/>
      </rPr>
      <t xml:space="preserve"> با شناسة بانک سينا تحت عنوان </t>
    </r>
    <r>
      <rPr>
        <b/>
        <sz val="12"/>
        <color indexed="10"/>
        <rFont val="Mitra"/>
        <family val="0"/>
      </rPr>
      <t xml:space="preserve">" و سينا " </t>
    </r>
    <r>
      <rPr>
        <b/>
        <sz val="12"/>
        <rFont val="Mitra"/>
        <family val="0"/>
      </rPr>
      <t>منعکس می شود.</t>
    </r>
  </si>
  <si>
    <r>
      <t xml:space="preserve">گزارش بازرس قانونی به مجمع عمومی برای سالهای 87 الی 92  (در </t>
    </r>
    <r>
      <rPr>
        <b/>
        <sz val="12"/>
        <color indexed="10"/>
        <rFont val="Mitra"/>
        <family val="0"/>
      </rPr>
      <t>سامانه کدال سازمان بورس</t>
    </r>
    <r>
      <rPr>
        <b/>
        <sz val="12"/>
        <rFont val="Mitra"/>
        <family val="0"/>
      </rPr>
      <t xml:space="preserve">، با شناسة تحت عنوان </t>
    </r>
    <r>
      <rPr>
        <b/>
        <sz val="12"/>
        <color indexed="10"/>
        <rFont val="Mitra"/>
        <family val="0"/>
      </rPr>
      <t>" و سينا "</t>
    </r>
    <r>
      <rPr>
        <b/>
        <sz val="12"/>
        <rFont val="Mitra"/>
        <family val="0"/>
      </rPr>
      <t xml:space="preserve"> موجود می باشد) و گزارش سال 93 بانک، بزودی در سامانه کدال سازمان، منعکس می شود.</t>
    </r>
  </si>
  <si>
    <t>مانده تصفيه نشده اسناد پرداختنی که طی دوره آتی سررسيد می گردند.</t>
  </si>
  <si>
    <t>مانده اقلام زير خط ترازنامه نظير : بروات قبولی نويسی شده ، انواع ضمانتنامه ها ، انواع اعتبارات اسنادی ، ظهرنويسی ها ، وجوه اداره شده ، تضمينات و ...</t>
  </si>
  <si>
    <r>
      <t xml:space="preserve">نسبت های مقرر در </t>
    </r>
    <r>
      <rPr>
        <b/>
        <sz val="12"/>
        <color indexed="10"/>
        <rFont val="Mitra"/>
        <family val="0"/>
      </rPr>
      <t>ماده 10 (بخش سوم )</t>
    </r>
  </si>
  <si>
    <t>اداره ريسک و تطبيق  و کميته عالی ريسک</t>
  </si>
  <si>
    <t>اداره ريسک و تطبيق ،  اداره حسابرسی ، مديريت بازرسی و کميته های عالی ريسک و عالی حسابرسی</t>
  </si>
  <si>
    <t>سود هر سهم و سود نقدی متعلق به هر سهم.</t>
  </si>
  <si>
    <t>تلفيقی</t>
  </si>
  <si>
    <t>عنوان مطالبات</t>
  </si>
  <si>
    <t>در مقاطع ماهانه در اختيار اداره مقررات بانکی بانک مرکزی قرار می گيرد و از سال 93  نيز در يادداشتهای صورتهای مالی منعکس می شود.</t>
  </si>
  <si>
    <t>نوع مطالبات</t>
  </si>
  <si>
    <t>نحوه محاسبه و ميزان سود قطعی منافع سپرده گذاران .</t>
  </si>
  <si>
    <t>مانده ذخاير در نظر گرفته شده برای تسهيلات ، به تفکيک عمومی و اختصاصی .</t>
  </si>
  <si>
    <t>خالص تسهيلات و تعهدات کلان، به تفکيک جاری ، سررسيد گذشته ، معوق ، مشکوک الوصول و سوخت شده .</t>
  </si>
  <si>
    <t>ميزان تسهيلات بين بانکی دريافتی.</t>
  </si>
  <si>
    <r>
      <t>صورتهای مالی سالانه سالهای 87 الی 92 حسابرسی شده (در</t>
    </r>
    <r>
      <rPr>
        <b/>
        <sz val="12"/>
        <color indexed="10"/>
        <rFont val="Mitra"/>
        <family val="0"/>
      </rPr>
      <t xml:space="preserve"> سامانه کدال سازمان بورس اوراق بهادار ،</t>
    </r>
    <r>
      <rPr>
        <b/>
        <sz val="12"/>
        <rFont val="Mitra"/>
        <family val="0"/>
      </rPr>
      <t xml:space="preserve"> با شناسة بانک سينا تحت عنوان </t>
    </r>
    <r>
      <rPr>
        <b/>
        <sz val="12"/>
        <color indexed="10"/>
        <rFont val="Mitra"/>
        <family val="0"/>
      </rPr>
      <t xml:space="preserve">" و سينا " </t>
    </r>
    <r>
      <rPr>
        <b/>
        <sz val="12"/>
        <rFont val="Mitra"/>
        <family val="0"/>
      </rPr>
      <t>موجود می باشد) .</t>
    </r>
  </si>
  <si>
    <t>خالص تسهيلات و تعهدات کلان به تفکيک جاری ، سررسيد گذشته ، معوق ، مشکوک الوصول و سوخت شده .</t>
  </si>
  <si>
    <t>اطلاعات مربوط به جزئيات تسهيلات و تعهدات اشخاص مرتبط .</t>
  </si>
  <si>
    <t>ميزان تسهيلات بين بانکی دريافتی .</t>
  </si>
  <si>
    <t>مطالبات از موسسات اعتباری(بانکها و موسسات) به تفکيک داخلی و خارجی .</t>
  </si>
  <si>
    <t>انواع و خالص تسهيلات اعطايی به تفکيک دولتی و غير دولتی .</t>
  </si>
  <si>
    <t>انواع و مانده سپرده ها به تفکيک .</t>
  </si>
  <si>
    <t>خالص تسهيلات اعطايی به تفکيک عقود .</t>
  </si>
  <si>
    <t>خالص تسهيلات به تفکيک جاری ، سررسيد گذشته ، معوق ، مشکوک الوصول و سوخت شده .</t>
  </si>
  <si>
    <t>خالص تسهيلات و تعهدات به تفکيک وثايق .</t>
  </si>
  <si>
    <t>مانده ذخاير در نظر گرفته شده برای تسهيلات به تفکيک عمومی و اختصاصی .</t>
  </si>
  <si>
    <t>مانده اسناد پرداختنی .</t>
  </si>
  <si>
    <t>جدول 5 - 8</t>
  </si>
  <si>
    <t>جدول 5 - 9</t>
  </si>
  <si>
    <t>جدول 5 - 10</t>
  </si>
  <si>
    <t>جدول 5 - 11</t>
  </si>
  <si>
    <t>جدول 5 - 12</t>
  </si>
  <si>
    <t>جدول 5 - 13</t>
  </si>
  <si>
    <t>مانده اقلام زير خط ترازنامه نظير بروات قبولی نويسی شده ، انواع ضمانتنامه ها ، انواع اعتبارات اسنادی ، ظهرنويسی ها ، وجوه اداره شده ، تضمينات و ... .</t>
  </si>
  <si>
    <t xml:space="preserve">نحوه محاسبه و ميزان سود قطعی منابع سپرده گذاران . </t>
  </si>
  <si>
    <t>مانده بدهکاران بابت اعتبارات اسنادی پرداخت شده .</t>
  </si>
  <si>
    <t>جدول 5 - 14</t>
  </si>
  <si>
    <t>جدول 5 - 15</t>
  </si>
  <si>
    <t>جدول 5 - 16</t>
  </si>
  <si>
    <t>جدول 5 - 17</t>
  </si>
  <si>
    <t>مانده بدهکاران بابت ضمانتنامه های پرداخت شده .</t>
  </si>
  <si>
    <t>مانده بدهکاران موقت .</t>
  </si>
  <si>
    <t>مانده بستانکاران موقت .</t>
  </si>
  <si>
    <t>سود هر سهم و سود نقدی متعلق به هر سهم .</t>
  </si>
  <si>
    <t>جدول 5 - 18</t>
  </si>
  <si>
    <r>
      <t xml:space="preserve">جدول 5 - 1 ، </t>
    </r>
    <r>
      <rPr>
        <b/>
        <sz val="12"/>
        <color indexed="10"/>
        <rFont val="Mitra"/>
        <family val="0"/>
      </rPr>
      <t>تسهيلات غير دولتی نداريم</t>
    </r>
  </si>
  <si>
    <r>
      <t xml:space="preserve">جدول 5 - 4 ، </t>
    </r>
    <r>
      <rPr>
        <b/>
        <sz val="12"/>
        <color indexed="10"/>
        <rFont val="Mitra"/>
        <family val="0"/>
      </rPr>
      <t>مطالبات از بانکهای خارجی نداريم</t>
    </r>
  </si>
  <si>
    <t xml:space="preserve">عنوان تسهيلات بين بانکی </t>
  </si>
  <si>
    <t xml:space="preserve">نوع تسهيلات بين بانکی </t>
  </si>
  <si>
    <t>نام بانک پرداخت کننده</t>
  </si>
  <si>
    <t>عنوان تسهيلات به تفکيک</t>
  </si>
  <si>
    <t xml:space="preserve">جاری </t>
  </si>
  <si>
    <t>سررسيد گذشته</t>
  </si>
  <si>
    <t>مشکوک الوصول</t>
  </si>
  <si>
    <t>سوخت شده</t>
  </si>
  <si>
    <t>عنوان  و نوع تسهيلات و تعهدات پرداخت شده</t>
  </si>
  <si>
    <t>طبقه تسهيلات</t>
  </si>
  <si>
    <t>نوع ذخاير</t>
  </si>
  <si>
    <t>عنوان ذخاير</t>
  </si>
  <si>
    <t>جمع کل ساير سپرده ها</t>
  </si>
  <si>
    <t xml:space="preserve">عنوان  </t>
  </si>
  <si>
    <t>جمع کل مانده اسناد پرداختنی</t>
  </si>
  <si>
    <t>جمع کل سپرده ها</t>
  </si>
  <si>
    <t xml:space="preserve">جزء </t>
  </si>
  <si>
    <t>کل</t>
  </si>
  <si>
    <t xml:space="preserve">تهيه گزارش وِيژه توسط امور فناوری و ارائه به مديريتهای حسابدارِيکل و حسابداری شعب  و طرح و برنامه </t>
  </si>
  <si>
    <t>ضريب ريسک</t>
  </si>
  <si>
    <t>پوند انگلستان</t>
  </si>
  <si>
    <t>درهم امارات</t>
  </si>
  <si>
    <t>بند 15- 1</t>
  </si>
  <si>
    <t>مديريت حسابداريکل و بودجه و دبير هيئت مديره</t>
  </si>
  <si>
    <r>
      <t xml:space="preserve">گزارش هيأت مديره به مجمع عمومی و اظهار نظر حسابرس راجع به آن، برای سالهای 87 الی 92  (در سامانه </t>
    </r>
    <r>
      <rPr>
        <b/>
        <sz val="12"/>
        <color indexed="10"/>
        <rFont val="Mitra"/>
        <family val="0"/>
      </rPr>
      <t>کدال سازمان بورس</t>
    </r>
    <r>
      <rPr>
        <b/>
        <sz val="12"/>
        <rFont val="Mitra"/>
        <family val="0"/>
      </rPr>
      <t xml:space="preserve">، با </t>
    </r>
    <r>
      <rPr>
        <b/>
        <sz val="12"/>
        <color indexed="10"/>
        <rFont val="Mitra"/>
        <family val="0"/>
      </rPr>
      <t>شناسة</t>
    </r>
    <r>
      <rPr>
        <b/>
        <sz val="12"/>
        <rFont val="Mitra"/>
        <family val="0"/>
      </rPr>
      <t xml:space="preserve"> تحت عنوان </t>
    </r>
    <r>
      <rPr>
        <b/>
        <sz val="12"/>
        <color indexed="10"/>
        <rFont val="Mitra"/>
        <family val="0"/>
      </rPr>
      <t xml:space="preserve">" و سينا </t>
    </r>
    <r>
      <rPr>
        <b/>
        <sz val="12"/>
        <rFont val="Mitra"/>
        <family val="0"/>
      </rPr>
      <t xml:space="preserve">" موجود می باشد) و گزارش فعاليت هيئت مديره </t>
    </r>
    <r>
      <rPr>
        <b/>
        <sz val="12"/>
        <color indexed="10"/>
        <rFont val="Mitra"/>
        <family val="0"/>
      </rPr>
      <t>سال 93</t>
    </r>
    <r>
      <rPr>
        <b/>
        <sz val="12"/>
        <rFont val="Mitra"/>
        <family val="0"/>
      </rPr>
      <t xml:space="preserve"> بانک، نيز بزودی در </t>
    </r>
    <r>
      <rPr>
        <b/>
        <sz val="12"/>
        <color indexed="10"/>
        <rFont val="Mitra"/>
        <family val="0"/>
      </rPr>
      <t>سامانه کدال سازمان بورس</t>
    </r>
    <r>
      <rPr>
        <b/>
        <sz val="12"/>
        <rFont val="Mitra"/>
        <family val="0"/>
      </rPr>
      <t>، منعکس می شود.</t>
    </r>
  </si>
  <si>
    <t>مديريت حسابداريکل و بودجه، مشاور مدير عامل و دبير هيأت مديره، مديريت سرمايه گذاری و امور مجامع و مديريت طرح و برنامه .</t>
  </si>
  <si>
    <r>
      <t>وضعيت کفايت سرمايه شامل : ميزان دارايی های در معرض ريسک ، ميزان و ساختار سرمايه ، نسبت کفايت سرمايه و نسبت کفايت سرمايه درجه يک</t>
    </r>
    <r>
      <rPr>
        <b/>
        <sz val="12"/>
        <color indexed="10"/>
        <rFont val="Mitra"/>
        <family val="0"/>
      </rPr>
      <t>( مندرج در ماده 13 )</t>
    </r>
    <r>
      <rPr>
        <b/>
        <sz val="12"/>
        <rFont val="Mitra"/>
        <family val="0"/>
      </rPr>
      <t>.</t>
    </r>
  </si>
  <si>
    <t xml:space="preserve">مديريت حسابداريکل  و بودجه و مديريت  سرمايه گذاری و امور مجامع و دبير هيأت مديره، </t>
  </si>
  <si>
    <t>دبير هيأت مديره، مديريت طرح و برنامه و مديريت حسابداريکل و بودجه(و نيز ساير مديريتهای ذيربط، حسب مورد برای برخی از موضوعات )</t>
  </si>
  <si>
    <t xml:space="preserve">مديريت حسابداريکل و بودجه و مشاور مدير عامل و دبير هيأت مديره و مديريت عمليات ارزی </t>
  </si>
  <si>
    <r>
      <t xml:space="preserve">اطلاعات مربوط به حاکميت شرکتی و کنترلهای داخلی -  به شرح مندرج در </t>
    </r>
    <r>
      <rPr>
        <b/>
        <sz val="12"/>
        <color indexed="10"/>
        <rFont val="Mitra"/>
        <family val="0"/>
      </rPr>
      <t>بخش چهارم (مواد 12 و 13 ) .</t>
    </r>
  </si>
  <si>
    <r>
      <t>اطلاعات مربوط به صورتهای مالی به صورت</t>
    </r>
    <r>
      <rPr>
        <b/>
        <sz val="11"/>
        <rFont val="Mitra"/>
        <family val="0"/>
      </rPr>
      <t xml:space="preserve">(انفرادی و تلفيقی) </t>
    </r>
    <r>
      <rPr>
        <b/>
        <sz val="12"/>
        <rFont val="Mitra"/>
        <family val="0"/>
      </rPr>
      <t xml:space="preserve">- </t>
    </r>
    <r>
      <rPr>
        <b/>
        <sz val="12"/>
        <color indexed="10"/>
        <rFont val="Mitra"/>
        <family val="0"/>
      </rPr>
      <t xml:space="preserve"> </t>
    </r>
    <r>
      <rPr>
        <b/>
        <sz val="12"/>
        <rFont val="Mitra"/>
        <family val="0"/>
      </rPr>
      <t>به شرح مندرج در</t>
    </r>
    <r>
      <rPr>
        <b/>
        <sz val="12"/>
        <color indexed="10"/>
        <rFont val="Mitra"/>
        <family val="0"/>
      </rPr>
      <t xml:space="preserve"> بخش دوم (ماده 5 )</t>
    </r>
  </si>
  <si>
    <r>
      <t>سياستها و برنامه های مديريت انواع ريسک در دوره آتی ، به شرح مندرج</t>
    </r>
    <r>
      <rPr>
        <b/>
        <sz val="12"/>
        <color indexed="10"/>
        <rFont val="Mitra"/>
        <family val="0"/>
      </rPr>
      <t xml:space="preserve"> </t>
    </r>
    <r>
      <rPr>
        <b/>
        <sz val="12"/>
        <rFont val="Mitra"/>
        <family val="0"/>
      </rPr>
      <t xml:space="preserve">در </t>
    </r>
    <r>
      <rPr>
        <b/>
        <sz val="12"/>
        <color indexed="10"/>
        <rFont val="Mitra"/>
        <family val="0"/>
      </rPr>
      <t>بخش سوم (مواد 6 الی 9 )</t>
    </r>
    <r>
      <rPr>
        <b/>
        <sz val="12"/>
        <rFont val="Mitra"/>
        <family val="0"/>
      </rPr>
      <t>.</t>
    </r>
  </si>
  <si>
    <r>
      <t>گزارشی متضمن مقايسه عملکرد بانک در زمينة مديريت انواع ريسک ،  با سياستها و برنامه های ارايه شده در دوره قبل و بيان دلايل مغايرتهای احتمالی آن،  به شرح مندرج</t>
    </r>
    <r>
      <rPr>
        <b/>
        <sz val="12"/>
        <color indexed="10"/>
        <rFont val="Mitra"/>
        <family val="0"/>
      </rPr>
      <t xml:space="preserve"> </t>
    </r>
    <r>
      <rPr>
        <b/>
        <sz val="12"/>
        <rFont val="Mitra"/>
        <family val="0"/>
      </rPr>
      <t>در</t>
    </r>
    <r>
      <rPr>
        <b/>
        <sz val="12"/>
        <color indexed="10"/>
        <rFont val="Mitra"/>
        <family val="0"/>
      </rPr>
      <t xml:space="preserve"> بخش سوم (مواد 6 الی 9 ).</t>
    </r>
  </si>
  <si>
    <r>
      <t xml:space="preserve">مقطع زمانی يکساله منتهی به اسفند ماه هر سال </t>
    </r>
    <r>
      <rPr>
        <b/>
        <sz val="14"/>
        <color indexed="10"/>
        <rFont val="Mitra"/>
        <family val="0"/>
      </rPr>
      <t>(همراه با مقايسه دو دوره مشابه قبل -</t>
    </r>
    <r>
      <rPr>
        <b/>
        <sz val="14"/>
        <rFont val="Mitra"/>
        <family val="0"/>
      </rPr>
      <t xml:space="preserve"> انفرادی و تلفيقی</t>
    </r>
    <r>
      <rPr>
        <b/>
        <sz val="14"/>
        <color indexed="10"/>
        <rFont val="Mitra"/>
        <family val="0"/>
      </rPr>
      <t>)</t>
    </r>
  </si>
  <si>
    <r>
      <t>واحدهای مسئول</t>
    </r>
    <r>
      <rPr>
        <b/>
        <sz val="14"/>
        <color indexed="10"/>
        <rFont val="Mitra"/>
        <family val="0"/>
      </rPr>
      <t>(مجری)</t>
    </r>
  </si>
  <si>
    <r>
      <rPr>
        <b/>
        <sz val="12"/>
        <color indexed="10"/>
        <rFont val="Mitra"/>
        <family val="0"/>
      </rPr>
      <t xml:space="preserve">بخش پنجم  : </t>
    </r>
    <r>
      <rPr>
        <b/>
        <sz val="12"/>
        <rFont val="Mitra"/>
        <family val="0"/>
      </rPr>
      <t xml:space="preserve">انتشار اطلاعات مربوط به رويدادهای با اهميت :-  به شرح مندرج در  </t>
    </r>
    <r>
      <rPr>
        <b/>
        <sz val="12"/>
        <color indexed="10"/>
        <rFont val="Mitra"/>
        <family val="0"/>
      </rPr>
      <t xml:space="preserve">(ماده 14 ) </t>
    </r>
  </si>
  <si>
    <t xml:space="preserve">مديريتهای حسابداريکل ، امور سرمايه گذاری ، دبير هيئت مديره، امور شعب ، امور طرح و برنامه ، امور بازرسی ، اداره حسابرسی </t>
  </si>
  <si>
    <t>در مقاطع ماهانه در اختيار اداره نظارت بر موقعيت مالی بانکها- بانک مرکزی قرار می گيرد و از سال 93  نيز در يادداشتهای صورتهای مالی منعکس می شود.</t>
  </si>
  <si>
    <t>مشارکت مدنی</t>
  </si>
  <si>
    <t>فروش اقساطی</t>
  </si>
  <si>
    <t>جعاله</t>
  </si>
  <si>
    <t>مضاربه</t>
  </si>
  <si>
    <t>وجوه اداره شده مصرف نشده</t>
  </si>
  <si>
    <t>مانده مطالبه نشده راکد</t>
  </si>
  <si>
    <t>عنوان سپرده ها و بدهي به ساير بانکها</t>
  </si>
  <si>
    <t>تلفيقي</t>
  </si>
  <si>
    <t>جمع کل بدهي به بانکها و موسسات اعتباري</t>
  </si>
  <si>
    <t>سپرده هاي قرض الحسنه جاري (ريالي)</t>
  </si>
  <si>
    <t>سپرده هاي قرض الحسنه جاري (ارزي)</t>
  </si>
  <si>
    <t>انواع چکهاي بانکي فروخته شده</t>
  </si>
  <si>
    <t>مانده مطالبه نشده (ريال)</t>
  </si>
  <si>
    <t>بستانکاران موقت (ريالي)</t>
  </si>
  <si>
    <t>بستانکاران موقت (ارزي)</t>
  </si>
  <si>
    <t>جمع کل سپرده هاي ديداري</t>
  </si>
  <si>
    <t xml:space="preserve">سپرده هاي قرض الحسنه و پس انداز و مشابه </t>
  </si>
  <si>
    <t>جمع کل سپرده هاي قرض الحسنه</t>
  </si>
  <si>
    <t xml:space="preserve">سپرده هاي سرمايه گذاري مدت دار - بلند مدت - يکساله </t>
  </si>
  <si>
    <t xml:space="preserve">سپرده هاي سرمايه گذاري مدت دار - بلند مدت - دو ساله </t>
  </si>
  <si>
    <t xml:space="preserve">سپرده هاي سرمايه گذاري مدت دار - بلند مدت - سه ساله </t>
  </si>
  <si>
    <t xml:space="preserve">سپرده هاي سرمايه گذاري مدت دار - بلند مدت - چهارساله </t>
  </si>
  <si>
    <t xml:space="preserve">سپرده هاي سرمايه گذاري مدت دار - بلند مدت - پنج ساله </t>
  </si>
  <si>
    <t>سپرده هاي سرمايه گذاري مدت دار - بلند مدت - گواهي سپرده ويژه دو ساله</t>
  </si>
  <si>
    <t>جمع سپرده هاي بلند مدت - ريالي</t>
  </si>
  <si>
    <t>جمع سپرده هاي بلند مدت -  ارزي</t>
  </si>
  <si>
    <t>جمع کل سپرده هاي بلند مدت(ريِالي و ارزي)</t>
  </si>
  <si>
    <t>سپرده هاي سرمايه گذاري مدت دار - کوتاه مدت  - روز شمار</t>
  </si>
  <si>
    <t>جمع کل سپرده هاي کوتاه مدت روز شمار(ريِالي و ارزي)</t>
  </si>
  <si>
    <t>سپرده هاي سرمايه گذاري مدت دار - کوتاه مدت  - ويژه</t>
  </si>
  <si>
    <t>جمع سپرده هاي کوتاه مدت ويژه -  ريالي</t>
  </si>
  <si>
    <t>جمع سپرده هاي کوتاه مدت ويژه  -  ارزي</t>
  </si>
  <si>
    <t>جمع کل سپرده هاي کوتاه مدت ويژه (ريِالي و ارزي)</t>
  </si>
  <si>
    <t>جمع کل سپرده هاي سرمايه گذاري مدت دار</t>
  </si>
  <si>
    <t>سپرده نقدي ضمانت‌نامه‌ها (ريالي)</t>
  </si>
  <si>
    <t>سپرده نقدي ضمانت‌نامه‌ها (ارزي)</t>
  </si>
  <si>
    <t>پيش دريافت اعتبارات اسنادي (ريالي)</t>
  </si>
  <si>
    <t>پيش دريافت اعتبارات اسنادي (ارزي)</t>
  </si>
  <si>
    <t xml:space="preserve">سپرده هاي دريافتي بابت کارت اعتباري             </t>
  </si>
  <si>
    <t>جمع کل بدهي به بانکها  و سپرده گذاران</t>
  </si>
  <si>
    <t>سپرده قانوني</t>
  </si>
  <si>
    <t>سپرده ديداري نزد بانک مرکزي - ريالي</t>
  </si>
  <si>
    <t>سپرده ديداري نزد بانک مرکزي - ارزي</t>
  </si>
  <si>
    <t>جايزه خوش حسابي سپرده قانوني</t>
  </si>
  <si>
    <t>اوراق مشارکت منتشره بانک مرکزي</t>
  </si>
  <si>
    <t>ساير</t>
  </si>
  <si>
    <t>سپرده‌هاي ديداري نزد بانکهاي داخلي - ريالي</t>
  </si>
  <si>
    <t>سپرده‌هاي ديداري نزد بانکهاي داخلي  - ارزي</t>
  </si>
  <si>
    <t>سپرده‌هاي ديداري نزد بانکهاي خارجي  - ارزي</t>
  </si>
  <si>
    <t>سپرده‌هاي مدت‌دار نزد بانکها - ريالي</t>
  </si>
  <si>
    <t>سپرده‌هاي مدت‌دار نزد بانکها  - ارزي</t>
  </si>
  <si>
    <t>چکهاي صادره ساير بانکها</t>
  </si>
  <si>
    <t>مطالبات  از ساير بانکها بابت مبادلات شتابي</t>
  </si>
  <si>
    <t>سایر اسناد پرداختنی</t>
  </si>
  <si>
    <t>تعهدات مشتريان بابت اعتبارات اسنادي</t>
  </si>
  <si>
    <t>تعهدات مشتريان بابت ضمانت‌نامه‌ها</t>
  </si>
  <si>
    <t>ساير تعهدات مشتريان</t>
  </si>
  <si>
    <t>وجوه اداره شده و موارد مشابه</t>
  </si>
  <si>
    <t>تسهیلات اعطایی</t>
  </si>
  <si>
    <t>کوتاه مدت</t>
  </si>
  <si>
    <t>کوتاه مدت ویژه</t>
  </si>
  <si>
    <t>یکساله</t>
  </si>
  <si>
    <t>دوساله</t>
  </si>
  <si>
    <t>سه ساله</t>
  </si>
  <si>
    <t>چهارساله</t>
  </si>
  <si>
    <t>پنج ساله</t>
  </si>
  <si>
    <t>جمع سپرده‌های سرمایه‌گذاری</t>
  </si>
  <si>
    <t>خالص منابع سپرده‌گذاران</t>
  </si>
  <si>
    <t>منابع بانک</t>
  </si>
  <si>
    <t>سود قطعی سپرده گذاران</t>
  </si>
  <si>
    <t>سود قطعی قابل پرداخت به سپرده‌گذاران</t>
  </si>
  <si>
    <t>تفاوت سود قطعی و علی الحساب سپرده‌گذاران</t>
  </si>
  <si>
    <t>بدهکاران موقت</t>
  </si>
  <si>
    <t xml:space="preserve"> بدهکاران بابت ضمانتنامه های پرداخت شده</t>
  </si>
  <si>
    <t>بستانکاران موقت</t>
  </si>
  <si>
    <t>سود انباشته</t>
  </si>
  <si>
    <t>نسبت کفایت سرمایه - درصد</t>
  </si>
  <si>
    <t>اقلام مندرج در ذيل صورت سود و زيان و يادداشتهاي 52 و 53 صورتهاي مالي</t>
  </si>
  <si>
    <t>ارقام به  ريال</t>
  </si>
  <si>
    <t>ریال عمان</t>
  </si>
  <si>
    <t>فرانک سوئیس</t>
  </si>
  <si>
    <t>بانک موظف است هر يک از شاخصهاي ذيل را در مقاطع زماني مقرر در اين ضوابط، ارايه نمايد :</t>
  </si>
  <si>
    <t>اقلام مندرج در ذيل ترازنامه و موضوع يادداشت 1-50  صورتهای مالی</t>
  </si>
  <si>
    <t>يادداشت شماره 32 و 36 صورتهای مالی</t>
  </si>
  <si>
    <t>جزيی از يادداشت شماره 24 صورتهای مالی</t>
  </si>
  <si>
    <t>يادداشت شماره 1 - 11  صورتهای مالی</t>
  </si>
  <si>
    <t>يادداشتهاي شماره 9، 10و17   صورتهاي مالي</t>
  </si>
  <si>
    <t>يادداشتهاي شماره 20، 21و 26 صورتهاي مالي</t>
  </si>
  <si>
    <t>يادداشت شماره 11</t>
  </si>
  <si>
    <t>جزيی از يادداشت شماره  11</t>
  </si>
  <si>
    <t>جزيی از يادداشت شماره1-11</t>
  </si>
  <si>
    <t>جزيی از يادداشت شماره11</t>
  </si>
  <si>
    <t xml:space="preserve">جزيی از يادداشت شماره 21 </t>
  </si>
  <si>
    <t>جزيی از يادداشت شماره 14</t>
  </si>
  <si>
    <r>
      <t>مقطع زمانی يکساله منتهی به</t>
    </r>
    <r>
      <rPr>
        <b/>
        <sz val="14"/>
        <color indexed="10"/>
        <rFont val="B Mitra"/>
        <family val="0"/>
      </rPr>
      <t xml:space="preserve"> اسفند ماه</t>
    </r>
    <r>
      <rPr>
        <b/>
        <sz val="14"/>
        <rFont val="B Mitra"/>
        <family val="0"/>
      </rPr>
      <t xml:space="preserve">  سال 1395 </t>
    </r>
    <r>
      <rPr>
        <b/>
        <sz val="14"/>
        <color indexed="10"/>
        <rFont val="B Mitra"/>
        <family val="0"/>
      </rPr>
      <t>(</t>
    </r>
    <r>
      <rPr>
        <b/>
        <sz val="14"/>
        <rFont val="B Mitra"/>
        <family val="0"/>
      </rPr>
      <t xml:space="preserve">همراه با </t>
    </r>
    <r>
      <rPr>
        <b/>
        <sz val="14"/>
        <color indexed="10"/>
        <rFont val="B Mitra"/>
        <family val="0"/>
      </rPr>
      <t>مقايسه دو دوره مشابه قبل -</t>
    </r>
    <r>
      <rPr>
        <b/>
        <sz val="14"/>
        <rFont val="B Mitra"/>
        <family val="0"/>
      </rPr>
      <t xml:space="preserve"> انفرادی و تلفيقی</t>
    </r>
    <r>
      <rPr>
        <b/>
        <sz val="14"/>
        <color indexed="10"/>
        <rFont val="B Mitra"/>
        <family val="0"/>
      </rPr>
      <t>)</t>
    </r>
  </si>
  <si>
    <r>
      <t xml:space="preserve">گزارش هيأت مديره به مجمع عمومی و اظهار نظر حسابرس راجع به آن، برای </t>
    </r>
    <r>
      <rPr>
        <b/>
        <sz val="12"/>
        <color indexed="10"/>
        <rFont val="B Mitra"/>
        <family val="0"/>
      </rPr>
      <t xml:space="preserve">سالهای 87 الی 94 </t>
    </r>
    <r>
      <rPr>
        <b/>
        <sz val="12"/>
        <rFont val="B Mitra"/>
        <family val="0"/>
      </rPr>
      <t xml:space="preserve"> ، در سامانه </t>
    </r>
    <r>
      <rPr>
        <b/>
        <sz val="12"/>
        <color indexed="10"/>
        <rFont val="B Mitra"/>
        <family val="0"/>
      </rPr>
      <t>کدال سازمان بورس</t>
    </r>
    <r>
      <rPr>
        <b/>
        <sz val="12"/>
        <rFont val="B Mitra"/>
        <family val="0"/>
      </rPr>
      <t xml:space="preserve">، با </t>
    </r>
    <r>
      <rPr>
        <b/>
        <sz val="12"/>
        <color indexed="10"/>
        <rFont val="B Mitra"/>
        <family val="0"/>
      </rPr>
      <t>شناسة</t>
    </r>
    <r>
      <rPr>
        <b/>
        <sz val="12"/>
        <rFont val="B Mitra"/>
        <family val="0"/>
      </rPr>
      <t xml:space="preserve"> تحت عنوان </t>
    </r>
    <r>
      <rPr>
        <b/>
        <sz val="12"/>
        <color indexed="10"/>
        <rFont val="B Mitra"/>
        <family val="0"/>
      </rPr>
      <t>" و سينا</t>
    </r>
    <r>
      <rPr>
        <b/>
        <sz val="12"/>
        <color indexed="10"/>
        <rFont val="B Mitra"/>
        <family val="0"/>
      </rPr>
      <t xml:space="preserve"> " </t>
    </r>
    <r>
      <rPr>
        <b/>
        <sz val="12"/>
        <rFont val="B Mitra"/>
        <family val="0"/>
      </rPr>
      <t>موجود و منعکس می باشد.</t>
    </r>
  </si>
  <si>
    <r>
      <t xml:space="preserve">اطلاعات مربوط به حاکميت شرکتی و کنترلهای داخلی -  به شرح مندرج در </t>
    </r>
    <r>
      <rPr>
        <b/>
        <sz val="12"/>
        <color indexed="10"/>
        <rFont val="B Mitra"/>
        <family val="0"/>
      </rPr>
      <t xml:space="preserve">بخش چهارم </t>
    </r>
    <r>
      <rPr>
        <b/>
        <sz val="12"/>
        <color indexed="8"/>
        <rFont val="B Mitra"/>
        <family val="0"/>
      </rPr>
      <t xml:space="preserve">(مواد 12 و 13 )، در 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color indexed="8"/>
        <rFont val="B Mitra"/>
        <family val="0"/>
      </rPr>
      <t>، موجود و منعکس می باشد.</t>
    </r>
  </si>
  <si>
    <r>
      <t>اطلاعات مربوط به صورتهای مالی به صورت</t>
    </r>
    <r>
      <rPr>
        <b/>
        <sz val="11"/>
        <rFont val="B Mitra"/>
        <family val="0"/>
      </rPr>
      <t xml:space="preserve">(انفرادی و تلفيقی) </t>
    </r>
    <r>
      <rPr>
        <b/>
        <sz val="12"/>
        <rFont val="B Mitra"/>
        <family val="0"/>
      </rPr>
      <t xml:space="preserve">- </t>
    </r>
    <r>
      <rPr>
        <b/>
        <sz val="12"/>
        <color indexed="10"/>
        <rFont val="B Mitra"/>
        <family val="0"/>
      </rPr>
      <t xml:space="preserve"> </t>
    </r>
    <r>
      <rPr>
        <b/>
        <sz val="12"/>
        <rFont val="B Mitra"/>
        <family val="0"/>
      </rPr>
      <t>به شرح مندرج در</t>
    </r>
    <r>
      <rPr>
        <b/>
        <sz val="12"/>
        <color indexed="10"/>
        <rFont val="B Mitra"/>
        <family val="0"/>
      </rPr>
      <t xml:space="preserve"> بخش دوم</t>
    </r>
    <r>
      <rPr>
        <b/>
        <sz val="12"/>
        <rFont val="B Mitra"/>
        <family val="0"/>
      </rPr>
      <t xml:space="preserve"> (ماده 5 )، در 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</si>
  <si>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مانده تصفيه نشده اسناد پرداختنی که طی دوره آتی سررسيد می گردند)، در 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</si>
  <si>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اطلاعات مربوط به جزئيات تسهيلات و تعهدات اشخاص مرتبط، همه ماهه در </t>
    </r>
    <r>
      <rPr>
        <b/>
        <sz val="12"/>
        <color indexed="10"/>
        <rFont val="B Mitra"/>
        <family val="0"/>
      </rPr>
      <t>پورتال تبادل اطلاعات بانک مرکزی</t>
    </r>
    <r>
      <rPr>
        <b/>
        <sz val="12"/>
        <rFont val="B Mitra"/>
        <family val="0"/>
      </rPr>
      <t xml:space="preserve">، تهیه و ارسال می گردد و </t>
    </r>
    <r>
      <rPr>
        <b/>
        <sz val="12"/>
        <color indexed="10"/>
        <rFont val="B Mitra"/>
        <family val="0"/>
      </rPr>
      <t xml:space="preserve">از سال 1393 </t>
    </r>
    <r>
      <rPr>
        <b/>
        <sz val="12"/>
        <rFont val="B Mitra"/>
        <family val="0"/>
      </rPr>
      <t>نیز</t>
    </r>
    <r>
      <rPr>
        <b/>
        <sz val="12"/>
        <color indexed="60"/>
        <rFont val="B Mitra"/>
        <family val="0"/>
      </rPr>
      <t xml:space="preserve"> </t>
    </r>
    <r>
      <rPr>
        <b/>
        <sz val="12"/>
        <rFont val="B Mitra"/>
        <family val="0"/>
      </rPr>
      <t xml:space="preserve">در </t>
    </r>
    <r>
      <rPr>
        <b/>
        <sz val="12"/>
        <color indexed="10"/>
        <rFont val="B Mitra"/>
        <family val="0"/>
      </rPr>
      <t>بخش پایانی صورتهای مالی سالانه</t>
    </r>
    <r>
      <rPr>
        <b/>
        <sz val="12"/>
        <rFont val="B Mitra"/>
        <family val="0"/>
      </rPr>
      <t xml:space="preserve"> بانک، موجود و منعکس می باشد. </t>
    </r>
  </si>
  <si>
    <r>
      <t xml:space="preserve">نحوه محاسبه و ميزان سود قطعی منافع سپرده گذاران، در 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 .</t>
    </r>
  </si>
  <si>
    <r>
      <t>سود هر سهم و سود نقدی متعلق به هر سهم، در</t>
    </r>
    <r>
      <rPr>
        <b/>
        <sz val="12"/>
        <color indexed="10"/>
        <rFont val="B Mitra"/>
        <family val="0"/>
      </rPr>
      <t xml:space="preserve"> سايت بانک سينا</t>
    </r>
    <r>
      <rPr>
        <b/>
        <sz val="12"/>
        <rFont val="B Mitra"/>
        <family val="0"/>
      </rPr>
      <t>، موجود و منعکس می باشد.</t>
    </r>
  </si>
  <si>
    <r>
      <t>سياستها و برنامه های مديريت انواع ريسک در دوره آتی ، به شرح مندرج</t>
    </r>
    <r>
      <rPr>
        <b/>
        <sz val="12"/>
        <color indexed="10"/>
        <rFont val="B Mitra"/>
        <family val="0"/>
      </rPr>
      <t xml:space="preserve"> </t>
    </r>
    <r>
      <rPr>
        <b/>
        <sz val="12"/>
        <rFont val="B Mitra"/>
        <family val="0"/>
      </rPr>
      <t xml:space="preserve">در </t>
    </r>
    <r>
      <rPr>
        <b/>
        <sz val="12"/>
        <color indexed="10"/>
        <rFont val="B Mitra"/>
        <family val="0"/>
      </rPr>
      <t xml:space="preserve">بخش سوم </t>
    </r>
    <r>
      <rPr>
        <b/>
        <sz val="12"/>
        <rFont val="B Mitra"/>
        <family val="0"/>
      </rPr>
      <t>(مواد 6 الی 9)، در</t>
    </r>
    <r>
      <rPr>
        <b/>
        <sz val="12"/>
        <color indexed="10"/>
        <rFont val="B Mitra"/>
        <family val="0"/>
      </rPr>
      <t xml:space="preserve"> سايت بانک سينا</t>
    </r>
    <r>
      <rPr>
        <b/>
        <sz val="12"/>
        <rFont val="B Mitra"/>
        <family val="0"/>
      </rPr>
      <t>، موجود و منعکس می باشد.</t>
    </r>
  </si>
  <si>
    <r>
      <t>گزارشی متضمن مقايسه عملکرد بانک در زمينة مديريت انواع ريسک،  با سياستها و برنامه های ارايه شده در دوره قبل و بيان دلايل مغايرتهای احتمالی آن،  به شرح مندرج</t>
    </r>
    <r>
      <rPr>
        <b/>
        <sz val="12"/>
        <color indexed="10"/>
        <rFont val="B Mitra"/>
        <family val="0"/>
      </rPr>
      <t xml:space="preserve"> </t>
    </r>
    <r>
      <rPr>
        <b/>
        <sz val="12"/>
        <rFont val="B Mitra"/>
        <family val="0"/>
      </rPr>
      <t>در</t>
    </r>
    <r>
      <rPr>
        <b/>
        <sz val="12"/>
        <color indexed="10"/>
        <rFont val="B Mitra"/>
        <family val="0"/>
      </rPr>
      <t xml:space="preserve"> بخش سوم</t>
    </r>
    <r>
      <rPr>
        <b/>
        <sz val="12"/>
        <rFont val="B Mitra"/>
        <family val="0"/>
      </rPr>
      <t xml:space="preserve"> (مواد 6 الی 9 )، در </t>
    </r>
    <r>
      <rPr>
        <b/>
        <sz val="12"/>
        <color indexed="10"/>
        <rFont val="B Mitra"/>
        <family val="0"/>
      </rPr>
      <t xml:space="preserve"> سايت بانک سينا</t>
    </r>
    <r>
      <rPr>
        <b/>
        <sz val="12"/>
        <rFont val="B Mitra"/>
        <family val="0"/>
      </rPr>
      <t>، موجود و منعکس می باشد.</t>
    </r>
  </si>
  <si>
    <r>
      <t>وضعيت کفايت سرمايه شامل : ميزان دارايی های در معرض ريسک ، ميزان و ساختار سرمايه ، نسبت کفايت سرمايه و نسبت کفايت سرمايه درجه يک</t>
    </r>
    <r>
      <rPr>
        <b/>
        <sz val="12"/>
        <color indexed="10"/>
        <rFont val="B Mitra"/>
        <family val="0"/>
      </rPr>
      <t>(مندرج در ماده 13 )</t>
    </r>
    <r>
      <rPr>
        <b/>
        <sz val="12"/>
        <rFont val="B Mitra"/>
        <family val="0"/>
      </rPr>
      <t xml:space="preserve">، در </t>
    </r>
    <r>
      <rPr>
        <b/>
        <sz val="12"/>
        <color indexed="10"/>
        <rFont val="B Mitra"/>
        <family val="0"/>
      </rPr>
      <t xml:space="preserve"> 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</si>
  <si>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نسبت های مقرر در </t>
    </r>
    <r>
      <rPr>
        <b/>
        <sz val="12"/>
        <color indexed="10"/>
        <rFont val="B Mitra"/>
        <family val="0"/>
      </rPr>
      <t xml:space="preserve">ماده 10 </t>
    </r>
    <r>
      <rPr>
        <b/>
        <sz val="12"/>
        <rFont val="B Mitra"/>
        <family val="0"/>
      </rPr>
      <t xml:space="preserve">(بخش سوم )، در </t>
    </r>
    <r>
      <rPr>
        <b/>
        <sz val="12"/>
        <color indexed="10"/>
        <rFont val="B Mitra"/>
        <family val="0"/>
      </rPr>
      <t xml:space="preserve"> 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</si>
  <si>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مانده اقلام زير خط ترازنامه نظير : بروات قبولی نويسی شده ، انواع ضمانتنامه ها ، انواع اعتبارات اسنادی ، ظهرنويسی ها ، وجوه اداره شده ، تضمينات و ...، در 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</si>
  <si>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مانده ذخاير در نظر گرفته شده برای تسهيلات ، به تفکيک عمومی و اختصاصی، در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</si>
  <si>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خالص تسهيلات و تعهدات کلان، به تفکيک جاری ، سررسيد گذشته ، معوق ، مشکوک الوصول و سوخت شده، در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</si>
  <si>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ميزان تسهيلات بين بانکی دريافتی، در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</si>
  <si>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گزارش بازرس قانونی به مجمع عمومی برای </t>
    </r>
    <r>
      <rPr>
        <b/>
        <sz val="12"/>
        <color indexed="10"/>
        <rFont val="B Mitra"/>
        <family val="0"/>
      </rPr>
      <t>سالهای 87 الی 94</t>
    </r>
    <r>
      <rPr>
        <b/>
        <sz val="12"/>
        <rFont val="B Mitra"/>
        <family val="0"/>
      </rPr>
      <t xml:space="preserve">  ، در سامانه </t>
    </r>
    <r>
      <rPr>
        <b/>
        <sz val="12"/>
        <color indexed="10"/>
        <rFont val="B Mitra"/>
        <family val="0"/>
      </rPr>
      <t>کدال سازمان بورس</t>
    </r>
    <r>
      <rPr>
        <b/>
        <sz val="12"/>
        <rFont val="B Mitra"/>
        <family val="0"/>
      </rPr>
      <t xml:space="preserve">، با شناسة تحت عنوان </t>
    </r>
    <r>
      <rPr>
        <b/>
        <sz val="12"/>
        <color indexed="10"/>
        <rFont val="B Mitra"/>
        <family val="0"/>
      </rPr>
      <t>" و سينا "</t>
    </r>
    <r>
      <rPr>
        <b/>
        <sz val="12"/>
        <rFont val="B Mitra"/>
        <family val="0"/>
      </rPr>
      <t xml:space="preserve"> ، موجود و منعکس می باشد.</t>
    </r>
  </si>
  <si>
    <r>
      <t>صورتهای مالی حسابرسی نشده و حسابرسی شده</t>
    </r>
    <r>
      <rPr>
        <b/>
        <sz val="12"/>
        <color indexed="10"/>
        <rFont val="B Mitra"/>
        <family val="0"/>
      </rPr>
      <t xml:space="preserve"> سال 94 </t>
    </r>
    <r>
      <rPr>
        <b/>
        <sz val="12"/>
        <rFont val="B Mitra"/>
        <family val="0"/>
      </rPr>
      <t>بانک، در</t>
    </r>
    <r>
      <rPr>
        <b/>
        <sz val="12"/>
        <color indexed="10"/>
        <rFont val="B Mitra"/>
        <family val="0"/>
      </rPr>
      <t xml:space="preserve"> سايت بانک سينا</t>
    </r>
    <r>
      <rPr>
        <b/>
        <sz val="12"/>
        <rFont val="B Mitra"/>
        <family val="0"/>
      </rPr>
      <t xml:space="preserve"> و نيز در سامانه </t>
    </r>
    <r>
      <rPr>
        <b/>
        <sz val="12"/>
        <color indexed="10"/>
        <rFont val="B Mitra"/>
        <family val="0"/>
      </rPr>
      <t>کدال سازمان بورس اوراق بهادار</t>
    </r>
    <r>
      <rPr>
        <b/>
        <sz val="12"/>
        <rFont val="B Mitra"/>
        <family val="0"/>
      </rPr>
      <t xml:space="preserve">، با </t>
    </r>
    <r>
      <rPr>
        <b/>
        <sz val="12"/>
        <color indexed="10"/>
        <rFont val="B Mitra"/>
        <family val="0"/>
      </rPr>
      <t xml:space="preserve">شناسة </t>
    </r>
    <r>
      <rPr>
        <b/>
        <sz val="12"/>
        <rFont val="B Mitra"/>
        <family val="0"/>
      </rPr>
      <t xml:space="preserve">بانک سينا تحت عنوان </t>
    </r>
    <r>
      <rPr>
        <b/>
        <sz val="12"/>
        <color indexed="10"/>
        <rFont val="B Mitra"/>
        <family val="0"/>
      </rPr>
      <t>" و سينا "</t>
    </r>
    <r>
      <rPr>
        <b/>
        <sz val="12"/>
        <rFont val="B Mitra"/>
        <family val="0"/>
      </rPr>
      <t xml:space="preserve">  و در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</si>
  <si>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 xml:space="preserve">صورتهای مالی سالانه </t>
    </r>
    <r>
      <rPr>
        <b/>
        <sz val="12"/>
        <color indexed="10"/>
        <rFont val="B Mitra"/>
        <family val="0"/>
      </rPr>
      <t xml:space="preserve">سالهای 87 الی 93 </t>
    </r>
    <r>
      <rPr>
        <b/>
        <sz val="12"/>
        <rFont val="B Mitra"/>
        <family val="0"/>
      </rPr>
      <t>حسابرسی شده (در</t>
    </r>
    <r>
      <rPr>
        <b/>
        <sz val="12"/>
        <color indexed="10"/>
        <rFont val="B Mitra"/>
        <family val="0"/>
      </rPr>
      <t xml:space="preserve"> </t>
    </r>
    <r>
      <rPr>
        <b/>
        <sz val="12"/>
        <rFont val="B Mitra"/>
        <family val="0"/>
      </rPr>
      <t xml:space="preserve">سامانه </t>
    </r>
    <r>
      <rPr>
        <b/>
        <sz val="12"/>
        <color indexed="10"/>
        <rFont val="B Mitra"/>
        <family val="0"/>
      </rPr>
      <t>کدال سازمان بورس اوراق بهادار ،</t>
    </r>
    <r>
      <rPr>
        <b/>
        <sz val="12"/>
        <rFont val="B Mitra"/>
        <family val="0"/>
      </rPr>
      <t xml:space="preserve"> با شناسة بانک سينا تحت عنوان </t>
    </r>
    <r>
      <rPr>
        <b/>
        <sz val="12"/>
        <color indexed="10"/>
        <rFont val="B Mitra"/>
        <family val="0"/>
      </rPr>
      <t xml:space="preserve">" و سينا " </t>
    </r>
    <r>
      <rPr>
        <b/>
        <sz val="12"/>
        <rFont val="B Mitra"/>
        <family val="0"/>
      </rPr>
      <t>موجود می باشد).</t>
    </r>
  </si>
  <si>
    <r>
      <t xml:space="preserve">مطالبات از موسسات اعتباری(بانکها و موسسات) به تفکيک داخلی و خارجی، در  </t>
    </r>
    <r>
      <rPr>
        <b/>
        <sz val="12"/>
        <color indexed="10"/>
        <rFont val="B Mitra"/>
        <family val="0"/>
      </rPr>
      <t>سايت بانک سينا</t>
    </r>
    <r>
      <rPr>
        <b/>
        <sz val="12"/>
        <rFont val="B Mitra"/>
        <family val="0"/>
      </rPr>
      <t>، موجود و منعکس می باشد.</t>
    </r>
  </si>
  <si>
    <r>
      <t>در مقاطع ماهانه در اختيار اداره مقررات بانکی و در سامانه پورتال تبادل اطلاعات بانک مرکزی، قرار می گيرد و</t>
    </r>
    <r>
      <rPr>
        <b/>
        <sz val="12"/>
        <color indexed="10"/>
        <rFont val="Mitra"/>
        <family val="0"/>
      </rPr>
      <t xml:space="preserve"> از سال 93 </t>
    </r>
    <r>
      <rPr>
        <b/>
        <sz val="12"/>
        <rFont val="Mitra"/>
        <family val="0"/>
      </rPr>
      <t xml:space="preserve">نيز در يادداشتهای </t>
    </r>
    <r>
      <rPr>
        <b/>
        <sz val="12"/>
        <color indexed="10"/>
        <rFont val="Mitra"/>
        <family val="0"/>
      </rPr>
      <t xml:space="preserve">صورتهای مالی سالانه </t>
    </r>
    <r>
      <rPr>
        <b/>
        <sz val="12"/>
        <rFont val="Mitra"/>
        <family val="0"/>
      </rPr>
      <t xml:space="preserve">بانک سينا (که در </t>
    </r>
    <r>
      <rPr>
        <b/>
        <sz val="12"/>
        <color indexed="10"/>
        <rFont val="Mitra"/>
        <family val="0"/>
      </rPr>
      <t>سايت کدال سازمان بورس</t>
    </r>
    <r>
      <rPr>
        <b/>
        <sz val="12"/>
        <rFont val="Mitra"/>
        <family val="0"/>
      </rPr>
      <t xml:space="preserve"> و در </t>
    </r>
    <r>
      <rPr>
        <b/>
        <sz val="12"/>
        <color indexed="10"/>
        <rFont val="Mitra"/>
        <family val="0"/>
      </rPr>
      <t>سايت بانک سينا</t>
    </r>
    <r>
      <rPr>
        <b/>
        <sz val="12"/>
        <rFont val="Mitra"/>
        <family val="0"/>
      </rPr>
      <t xml:space="preserve"> قابل روئت می باشد)، درج و منعکس می گردد.</t>
    </r>
  </si>
  <si>
    <r>
      <t>اطلاعات مربوط به صورتهای مالی</t>
    </r>
    <r>
      <rPr>
        <b/>
        <sz val="14"/>
        <color indexed="60"/>
        <rFont val="Mitra"/>
        <family val="0"/>
      </rPr>
      <t xml:space="preserve"> حسابرسی شده</t>
    </r>
    <r>
      <rPr>
        <b/>
        <sz val="14"/>
        <color indexed="10"/>
        <rFont val="Mitra"/>
        <family val="0"/>
      </rPr>
      <t xml:space="preserve"> </t>
    </r>
    <r>
      <rPr>
        <b/>
        <sz val="14"/>
        <rFont val="Mitra"/>
        <family val="0"/>
      </rPr>
      <t xml:space="preserve">سال </t>
    </r>
    <r>
      <rPr>
        <b/>
        <sz val="14"/>
        <color indexed="10"/>
        <rFont val="Mitra"/>
        <family val="0"/>
      </rPr>
      <t>1395</t>
    </r>
    <r>
      <rPr>
        <b/>
        <sz val="14"/>
        <rFont val="Mitra"/>
        <family val="0"/>
      </rPr>
      <t xml:space="preserve"> (انفرادی و تلفيقی)، </t>
    </r>
    <r>
      <rPr>
        <b/>
        <sz val="14"/>
        <color indexed="10"/>
        <rFont val="Mitra"/>
        <family val="0"/>
      </rPr>
      <t>به شرح مندرج در بخش دوم</t>
    </r>
    <r>
      <rPr>
        <b/>
        <sz val="14"/>
        <rFont val="Mitra"/>
        <family val="0"/>
      </rPr>
      <t>(ماده 5)</t>
    </r>
  </si>
  <si>
    <r>
      <t xml:space="preserve">در مقاطع ماهانه در اختيار اداره اعتبارات و اداره مقررات بانکی بانک مرکزی قرار می گيرد  و از سال 93 نيز در يادداشتهای صورتهای مالی سالانه بانک سينا (که در </t>
    </r>
    <r>
      <rPr>
        <b/>
        <sz val="12"/>
        <color indexed="10"/>
        <rFont val="Mitra"/>
        <family val="0"/>
      </rPr>
      <t>سايت کدال سازمان بورس</t>
    </r>
    <r>
      <rPr>
        <b/>
        <sz val="12"/>
        <rFont val="Mitra"/>
        <family val="0"/>
      </rPr>
      <t xml:space="preserve"> و در </t>
    </r>
    <r>
      <rPr>
        <b/>
        <sz val="12"/>
        <color indexed="10"/>
        <rFont val="Mitra"/>
        <family val="0"/>
      </rPr>
      <t xml:space="preserve">سايت بانک سينا، </t>
    </r>
    <r>
      <rPr>
        <b/>
        <sz val="12"/>
        <rFont val="Mitra"/>
        <family val="0"/>
      </rPr>
      <t>قابل روئت می باشد)، درج و منعکس می گردد.</t>
    </r>
  </si>
  <si>
    <r>
      <rPr>
        <b/>
        <sz val="14"/>
        <color indexed="10"/>
        <rFont val="B Mitra"/>
        <family val="0"/>
      </rPr>
      <t xml:space="preserve">جدول بند 5 -1 </t>
    </r>
    <r>
      <rPr>
        <b/>
        <sz val="14"/>
        <rFont val="B Mitra"/>
        <family val="0"/>
      </rPr>
      <t>: خالص تسهيلات اعطايی به تفکيک عقود</t>
    </r>
  </si>
  <si>
    <r>
      <rPr>
        <b/>
        <sz val="14"/>
        <color indexed="10"/>
        <rFont val="B Mitra"/>
        <family val="0"/>
      </rPr>
      <t xml:space="preserve">جدول بند 5 -2 </t>
    </r>
    <r>
      <rPr>
        <b/>
        <sz val="14"/>
        <rFont val="B Mitra"/>
        <family val="0"/>
      </rPr>
      <t>: انواع و مانده سپرده ها (بدهي به بانکها و سپرده گذاران) به تفکيک</t>
    </r>
  </si>
  <si>
    <r>
      <rPr>
        <b/>
        <sz val="14"/>
        <color indexed="10"/>
        <rFont val="B Mitra"/>
        <family val="0"/>
      </rPr>
      <t>جدول بند 5 -4 :</t>
    </r>
    <r>
      <rPr>
        <b/>
        <sz val="14"/>
        <rFont val="B Mitra"/>
        <family val="0"/>
      </rPr>
      <t>مطالبات از موسسات اعتباري</t>
    </r>
    <r>
      <rPr>
        <b/>
        <sz val="12"/>
        <rFont val="B Mitra"/>
        <family val="0"/>
      </rPr>
      <t>(بانک مرکزي و بانکها و موسسات)</t>
    </r>
    <r>
      <rPr>
        <b/>
        <sz val="14"/>
        <color indexed="10"/>
        <rFont val="B Mitra"/>
        <family val="0"/>
      </rPr>
      <t xml:space="preserve"> به تفکيک داخلي و خارجي</t>
    </r>
  </si>
  <si>
    <r>
      <rPr>
        <b/>
        <sz val="14"/>
        <color indexed="10"/>
        <rFont val="B Mitra"/>
        <family val="0"/>
      </rPr>
      <t xml:space="preserve">جدول بند 5 -8 </t>
    </r>
    <r>
      <rPr>
        <b/>
        <sz val="14"/>
        <rFont val="B Mitra"/>
        <family val="0"/>
      </rPr>
      <t>: خالص تسهيلات به تفکيک جاری، سررسيد گذشته، معوق ، مشکوک الوصول و سوخت شده .</t>
    </r>
  </si>
  <si>
    <r>
      <t xml:space="preserve">ذخيره </t>
    </r>
    <r>
      <rPr>
        <b/>
        <sz val="12"/>
        <color indexed="10"/>
        <rFont val="B Mitra"/>
        <family val="0"/>
      </rPr>
      <t>عمومی</t>
    </r>
    <r>
      <rPr>
        <b/>
        <sz val="12"/>
        <rFont val="B Mitra"/>
        <family val="0"/>
      </rPr>
      <t xml:space="preserve"> مطالبات مشکوک الوصول </t>
    </r>
  </si>
  <si>
    <r>
      <t>ذخيره</t>
    </r>
    <r>
      <rPr>
        <b/>
        <sz val="12"/>
        <color indexed="10"/>
        <rFont val="B Mitra"/>
        <family val="0"/>
      </rPr>
      <t xml:space="preserve"> اختصاصی</t>
    </r>
    <r>
      <rPr>
        <b/>
        <sz val="12"/>
        <rFont val="B Mitra"/>
        <family val="0"/>
      </rPr>
      <t xml:space="preserve"> مطالبات مشکوک الوصول </t>
    </r>
  </si>
  <si>
    <r>
      <rPr>
        <b/>
        <sz val="14"/>
        <color indexed="10"/>
        <rFont val="B Mitra"/>
        <family val="0"/>
      </rPr>
      <t>جدول بند 5 - 10</t>
    </r>
    <r>
      <rPr>
        <b/>
        <sz val="14"/>
        <rFont val="B Mitra"/>
        <family val="0"/>
      </rPr>
      <t xml:space="preserve"> :مانده ذخاير در نظر گرفته شده برای تسهيلات به تفکيک </t>
    </r>
    <r>
      <rPr>
        <b/>
        <sz val="14"/>
        <color indexed="10"/>
        <rFont val="B Mitra"/>
        <family val="0"/>
      </rPr>
      <t>عمومی و اختصاصی</t>
    </r>
    <r>
      <rPr>
        <b/>
        <sz val="14"/>
        <rFont val="B Mitra"/>
        <family val="0"/>
      </rPr>
      <t xml:space="preserve"> </t>
    </r>
  </si>
  <si>
    <r>
      <rPr>
        <b/>
        <sz val="16"/>
        <color indexed="10"/>
        <rFont val="B Mitra"/>
        <family val="0"/>
      </rPr>
      <t xml:space="preserve">جدول بند 5 -11 </t>
    </r>
    <r>
      <rPr>
        <b/>
        <sz val="16"/>
        <rFont val="B Mitra"/>
        <family val="0"/>
      </rPr>
      <t xml:space="preserve">: مانده اسناد پرداختنی </t>
    </r>
  </si>
  <si>
    <r>
      <rPr>
        <b/>
        <sz val="14"/>
        <color indexed="10"/>
        <rFont val="B Mitra"/>
        <family val="0"/>
      </rPr>
      <t xml:space="preserve">جدول بند 5 -13 </t>
    </r>
    <r>
      <rPr>
        <b/>
        <sz val="14"/>
        <rFont val="B Mitra"/>
        <family val="0"/>
      </rPr>
      <t xml:space="preserve">: نحوه محاسبه و ميزان سود قطعی منابع سپرده گذاران . </t>
    </r>
  </si>
  <si>
    <r>
      <rPr>
        <b/>
        <sz val="14"/>
        <color indexed="10"/>
        <rFont val="B Mitra"/>
        <family val="0"/>
      </rPr>
      <t xml:space="preserve">جدول بند 5 -17 </t>
    </r>
    <r>
      <rPr>
        <b/>
        <sz val="14"/>
        <rFont val="B Mitra"/>
        <family val="0"/>
      </rPr>
      <t>: مانده بستانکاران موقت .</t>
    </r>
  </si>
  <si>
    <r>
      <t xml:space="preserve">سود نقدي متعلق به هر سهم </t>
    </r>
    <r>
      <rPr>
        <b/>
        <sz val="14"/>
        <color indexed="10"/>
        <rFont val="B Mitra"/>
        <family val="0"/>
      </rPr>
      <t xml:space="preserve">- به ريال </t>
    </r>
  </si>
  <si>
    <r>
      <rPr>
        <b/>
        <sz val="14"/>
        <color indexed="10"/>
        <rFont val="B Mitra"/>
        <family val="0"/>
      </rPr>
      <t xml:space="preserve">جدول بند 5 -18 </t>
    </r>
    <r>
      <rPr>
        <b/>
        <sz val="14"/>
        <rFont val="B Mitra"/>
        <family val="0"/>
      </rPr>
      <t>: سود هر سهم و سود نقدی متعلق به هر سهم .</t>
    </r>
  </si>
  <si>
    <r>
      <rPr>
        <b/>
        <sz val="14"/>
        <color indexed="10"/>
        <rFont val="B Mitra"/>
        <family val="0"/>
      </rPr>
      <t xml:space="preserve">جدول بند 15 - 1 - 13 </t>
    </r>
    <r>
      <rPr>
        <b/>
        <sz val="14"/>
        <rFont val="B Mitra"/>
        <family val="0"/>
      </rPr>
      <t xml:space="preserve">:  وضعيت </t>
    </r>
    <r>
      <rPr>
        <b/>
        <sz val="14"/>
        <color indexed="10"/>
        <rFont val="B Mitra"/>
        <family val="0"/>
      </rPr>
      <t xml:space="preserve">کفايت سرمايه </t>
    </r>
    <r>
      <rPr>
        <b/>
        <sz val="14"/>
        <rFont val="B Mitra"/>
        <family val="0"/>
      </rPr>
      <t>شامل : ميزان دارايی های در معرض ريسک، ميزان و ساختار سرمايه ، نسبت کفايت سرمايه و نسبت کفايت سرمايه درجه يک -  به شرح مندرج در</t>
    </r>
    <r>
      <rPr>
        <b/>
        <sz val="14"/>
        <color indexed="10"/>
        <rFont val="B Mitra"/>
        <family val="0"/>
      </rPr>
      <t xml:space="preserve"> بخش سوم  (ماده 11 )</t>
    </r>
  </si>
  <si>
    <r>
      <rPr>
        <b/>
        <sz val="14"/>
        <color indexed="10"/>
        <rFont val="B Mitra"/>
        <family val="0"/>
      </rPr>
      <t xml:space="preserve">جدول بند 5 -16 </t>
    </r>
    <r>
      <rPr>
        <b/>
        <sz val="14"/>
        <rFont val="B Mitra"/>
        <family val="0"/>
      </rPr>
      <t>: مانده بدهکاران موقت .</t>
    </r>
  </si>
  <si>
    <t>مرابحه</t>
  </si>
  <si>
    <t>خرید دین</t>
  </si>
  <si>
    <t>قرض الحسنه</t>
  </si>
  <si>
    <t>استصناع</t>
  </si>
  <si>
    <t>سلف</t>
  </si>
  <si>
    <t>اصلی</t>
  </si>
  <si>
    <t>تلفیق</t>
  </si>
  <si>
    <t>درآمد تسهیلات اعطایی</t>
  </si>
  <si>
    <t>خالص سود(زیان) سرمایه گذاری ها</t>
  </si>
  <si>
    <t>درامد سپرده گذاری و اوراق بدهی</t>
  </si>
  <si>
    <t>سپرده هاي سرمايه گذاري مدت دار - بلند مدت - گواهي سپرده ويژه عام</t>
  </si>
  <si>
    <t>سایر مطالبات *</t>
  </si>
  <si>
    <t>اطلاعات تسهيلات و تعهدات اشخاص مرتبط مطابق بخشنامه شماره 94/241742مورخ 94/08/25 بانک مرکزي جمهوري اسلامي ايران به شرح زير است:</t>
  </si>
  <si>
    <t>میلیون ریال</t>
  </si>
  <si>
    <t>تسهيلات/بدهي</t>
  </si>
  <si>
    <t xml:space="preserve">جمع مانده خالص تسهيلات و تعهدات </t>
  </si>
  <si>
    <t>مبلغ مانده (پس از کسر وجوه دریافتی مضاربه و حساب مشترک مشارکت مدنی)</t>
  </si>
  <si>
    <t>مدت قرارداد (ماه)</t>
  </si>
  <si>
    <t>دوره تنفس (ماه)</t>
  </si>
  <si>
    <t>نرخ سود / کارمزد</t>
  </si>
  <si>
    <t>1-2</t>
  </si>
  <si>
    <t>2-2</t>
  </si>
  <si>
    <t>3-2</t>
  </si>
  <si>
    <t>4-2</t>
  </si>
  <si>
    <t>5-2</t>
  </si>
  <si>
    <t>6-2</t>
  </si>
  <si>
    <t>7-2</t>
  </si>
  <si>
    <t>8-2</t>
  </si>
  <si>
    <t>9-2</t>
  </si>
  <si>
    <t>جاری</t>
  </si>
  <si>
    <t>غیر جاری</t>
  </si>
  <si>
    <t>پيش‌دريافت نقدي اخذ شده</t>
  </si>
  <si>
    <t>نوع</t>
  </si>
  <si>
    <t xml:space="preserve">بنیاد مستضعفان </t>
  </si>
  <si>
    <t>ضمانتنامه</t>
  </si>
  <si>
    <t>چک و سفته</t>
  </si>
  <si>
    <t>شرکت توسعه اعتماد مبین</t>
  </si>
  <si>
    <t>شرکت فن آوا کارت</t>
  </si>
  <si>
    <t>12</t>
  </si>
  <si>
    <t>شرکت توسعه سینا</t>
  </si>
  <si>
    <t>شرکت صرافی سینا</t>
  </si>
  <si>
    <t>شرکت مدیریت سرمایه گذاری کوثر بهمن</t>
  </si>
  <si>
    <t>ردیف</t>
  </si>
  <si>
    <t>نام گروه ذینفع واحد</t>
  </si>
  <si>
    <t>نام مشتری</t>
  </si>
  <si>
    <t>مصوبات هیئت مدیره</t>
  </si>
  <si>
    <t>خالص غیر جاری</t>
  </si>
  <si>
    <t>ناخالص</t>
  </si>
  <si>
    <t xml:space="preserve">شماره  </t>
  </si>
  <si>
    <t>تاریخ</t>
  </si>
  <si>
    <t xml:space="preserve"> گلرنگ </t>
  </si>
  <si>
    <t>گلپخش اول</t>
  </si>
  <si>
    <t>سلامت پخش هستي</t>
  </si>
  <si>
    <t>صنايع غذايي ماستر فوده</t>
  </si>
  <si>
    <t>صنعت غذايي کورش</t>
  </si>
  <si>
    <t>1396/07/18</t>
  </si>
  <si>
    <t>مارينا پخش هستي</t>
  </si>
  <si>
    <t>1394/12/11</t>
  </si>
  <si>
    <t>گروه داروئي داروپخش</t>
  </si>
  <si>
    <t>1396/03/16</t>
  </si>
  <si>
    <t>کارخانجات دارو پخش</t>
  </si>
  <si>
    <t xml:space="preserve">مخابرات ايران </t>
  </si>
  <si>
    <t>سپرده بلند مدت</t>
  </si>
  <si>
    <t>1396/06/07</t>
  </si>
  <si>
    <t>گروه دارويي برکت</t>
  </si>
  <si>
    <t>بيوسان فارمد</t>
  </si>
  <si>
    <t>پروتئين گستر سينا</t>
  </si>
  <si>
    <t>پاکديس</t>
  </si>
  <si>
    <t>1388/09/20</t>
  </si>
  <si>
    <t>نفت بهران</t>
  </si>
  <si>
    <t>فولاد کاوه جنوب کيش</t>
  </si>
  <si>
    <t>گواهی سپرده عام</t>
  </si>
  <si>
    <t>سپرده های سرمایه گذاری دریافتی از بانک ها و موسسات اعتباری</t>
  </si>
  <si>
    <r>
      <rPr>
        <b/>
        <sz val="13"/>
        <color indexed="10"/>
        <rFont val="B Mitra"/>
        <family val="0"/>
      </rPr>
      <t xml:space="preserve">جدول بند 5 -15 </t>
    </r>
    <r>
      <rPr>
        <b/>
        <sz val="13"/>
        <rFont val="B Mitra"/>
        <family val="0"/>
      </rPr>
      <t>: مانده بدهکاران بابت ضمانتنامه های پرداخت شده .</t>
    </r>
  </si>
  <si>
    <r>
      <t xml:space="preserve">سود هر سهم </t>
    </r>
    <r>
      <rPr>
        <b/>
        <sz val="13"/>
        <color indexed="10"/>
        <rFont val="B Mitra"/>
        <family val="0"/>
      </rPr>
      <t>- به ريال- تجدید ارائه شده</t>
    </r>
  </si>
  <si>
    <r>
      <rPr>
        <sz val="11"/>
        <color indexed="10"/>
        <rFont val="Titr"/>
        <family val="0"/>
      </rPr>
      <t>جدول بند 15 - 1 -12  :</t>
    </r>
    <r>
      <rPr>
        <sz val="11"/>
        <rFont val="Titr"/>
        <family val="0"/>
      </rPr>
      <t xml:space="preserve">  نسبت هاي مقرر در</t>
    </r>
    <r>
      <rPr>
        <sz val="11"/>
        <color indexed="10"/>
        <rFont val="Titr"/>
        <family val="0"/>
      </rPr>
      <t xml:space="preserve"> ماده 10 (بخش سوم )</t>
    </r>
  </si>
  <si>
    <t>ميليون ريال - درصد</t>
  </si>
  <si>
    <t>عنوان  و اجزاء نسبتهاي مالي</t>
  </si>
  <si>
    <t>شماره نسبتها</t>
  </si>
  <si>
    <t>عنوان نسبتها و اجزاء آنها</t>
  </si>
  <si>
    <t>1 -10</t>
  </si>
  <si>
    <r>
      <t xml:space="preserve">نسبت خالص تسهيلات و تعهدات اشخاص مرتبط </t>
    </r>
    <r>
      <rPr>
        <b/>
        <sz val="11"/>
        <color indexed="10"/>
        <rFont val="Mitra"/>
        <family val="0"/>
      </rPr>
      <t>به :</t>
    </r>
  </si>
  <si>
    <t>(1) 1 - 10</t>
  </si>
  <si>
    <r>
      <t>نسبت خالص تسهيلات و تعهدات اشخاص مرتبط</t>
    </r>
    <r>
      <rPr>
        <b/>
        <sz val="11"/>
        <color indexed="10"/>
        <rFont val="Mitra"/>
        <family val="0"/>
      </rPr>
      <t xml:space="preserve"> </t>
    </r>
    <r>
      <rPr>
        <b/>
        <sz val="11"/>
        <rFont val="Mitra"/>
        <family val="0"/>
      </rPr>
      <t>به :</t>
    </r>
  </si>
  <si>
    <r>
      <t>مجموع خالص تسهيلات و تعهدات-</t>
    </r>
    <r>
      <rPr>
        <b/>
        <sz val="11"/>
        <color indexed="10"/>
        <rFont val="Mitra"/>
        <family val="0"/>
      </rPr>
      <t xml:space="preserve">  </t>
    </r>
    <r>
      <rPr>
        <b/>
        <sz val="11"/>
        <color indexed="10"/>
        <rFont val="B Nazanin"/>
        <family val="0"/>
      </rPr>
      <t>تجدید ارائه شده</t>
    </r>
  </si>
  <si>
    <t>(2) 1 - 10</t>
  </si>
  <si>
    <r>
      <t>نسبت خالص تسهيلات و تعهدات اشخاص مرتبط</t>
    </r>
    <r>
      <rPr>
        <b/>
        <sz val="11"/>
        <color indexed="10"/>
        <rFont val="Mitra"/>
        <family val="0"/>
      </rPr>
      <t xml:space="preserve"> به :</t>
    </r>
  </si>
  <si>
    <r>
      <t xml:space="preserve">سرمايه پايه(اصلی + </t>
    </r>
    <r>
      <rPr>
        <b/>
        <sz val="11"/>
        <rFont val="B Nazanin"/>
        <family val="0"/>
      </rPr>
      <t>تکمیلی</t>
    </r>
    <r>
      <rPr>
        <b/>
        <sz val="11"/>
        <rFont val="Mitra"/>
        <family val="0"/>
      </rPr>
      <t>)</t>
    </r>
    <r>
      <rPr>
        <b/>
        <sz val="11"/>
        <color indexed="10"/>
        <rFont val="Mitra"/>
        <family val="0"/>
      </rPr>
      <t xml:space="preserve">(طبق صورتهاي مالي بانک)- </t>
    </r>
    <r>
      <rPr>
        <b/>
        <sz val="11"/>
        <color indexed="10"/>
        <rFont val="B Nazanin"/>
        <family val="0"/>
      </rPr>
      <t>تجدید ارائه شده</t>
    </r>
  </si>
  <si>
    <t>(3) 1 - 10</t>
  </si>
  <si>
    <r>
      <t>سرمايه پرداخت شده و اندوخته ها</t>
    </r>
    <r>
      <rPr>
        <b/>
        <sz val="10"/>
        <color indexed="10"/>
        <rFont val="Mitra"/>
        <family val="0"/>
      </rPr>
      <t xml:space="preserve">(طبق صورتهاي مالي بانک)- </t>
    </r>
    <r>
      <rPr>
        <b/>
        <sz val="10"/>
        <color indexed="10"/>
        <rFont val="B Nazanin"/>
        <family val="0"/>
      </rPr>
      <t>تجدید ارائه شده</t>
    </r>
  </si>
  <si>
    <t>2 - 10</t>
  </si>
  <si>
    <r>
      <t xml:space="preserve">نسبت خالص تسهيلات و تعهدات کلان </t>
    </r>
    <r>
      <rPr>
        <b/>
        <sz val="11"/>
        <color indexed="10"/>
        <rFont val="Mitra"/>
        <family val="0"/>
      </rPr>
      <t>به :</t>
    </r>
  </si>
  <si>
    <t>(1) 2 - 10</t>
  </si>
  <si>
    <r>
      <t>نسبت خالص تسهيلات و تعهدات کلان</t>
    </r>
    <r>
      <rPr>
        <b/>
        <sz val="11"/>
        <color indexed="10"/>
        <rFont val="Mitra"/>
        <family val="0"/>
      </rPr>
      <t xml:space="preserve">  </t>
    </r>
    <r>
      <rPr>
        <b/>
        <sz val="11"/>
        <rFont val="Mitra"/>
        <family val="0"/>
      </rPr>
      <t>به :</t>
    </r>
  </si>
  <si>
    <t>(2) 2 - 10</t>
  </si>
  <si>
    <r>
      <t>نسبت خالص تسهيلات و تعهدات کلان</t>
    </r>
    <r>
      <rPr>
        <b/>
        <sz val="11"/>
        <color indexed="10"/>
        <rFont val="Mitra"/>
        <family val="0"/>
      </rPr>
      <t xml:space="preserve"> به :</t>
    </r>
  </si>
  <si>
    <r>
      <t>سرمايه پايه(اصل</t>
    </r>
    <r>
      <rPr>
        <b/>
        <sz val="11"/>
        <rFont val="B Nazanin"/>
        <family val="0"/>
      </rPr>
      <t>ی + تکمیلی</t>
    </r>
    <r>
      <rPr>
        <b/>
        <sz val="11"/>
        <rFont val="Mitra"/>
        <family val="0"/>
      </rPr>
      <t>)</t>
    </r>
    <r>
      <rPr>
        <b/>
        <sz val="11"/>
        <color indexed="10"/>
        <rFont val="Mitra"/>
        <family val="0"/>
      </rPr>
      <t>(طبق صورتهاي مالي بانک)-</t>
    </r>
    <r>
      <rPr>
        <b/>
        <sz val="11"/>
        <color indexed="10"/>
        <rFont val="B Nazanin"/>
        <family val="0"/>
      </rPr>
      <t xml:space="preserve"> تجدید ارائه شده</t>
    </r>
  </si>
  <si>
    <t>(3) 2 - 10</t>
  </si>
  <si>
    <r>
      <t>سرمايه پرداخت شده و اندوخته ها(طبق صورتهاي مالي بانک)-</t>
    </r>
    <r>
      <rPr>
        <b/>
        <sz val="10"/>
        <color indexed="10"/>
        <rFont val="Mitra"/>
        <family val="0"/>
      </rPr>
      <t xml:space="preserve"> </t>
    </r>
    <r>
      <rPr>
        <b/>
        <sz val="10"/>
        <color indexed="10"/>
        <rFont val="B Nazanin"/>
        <family val="0"/>
      </rPr>
      <t>تجدید ارائه شده</t>
    </r>
  </si>
  <si>
    <t>3 - 10</t>
  </si>
  <si>
    <t>نسبت خالص سرمايه گذاري و مشارکتهاي حقوقي به :</t>
  </si>
  <si>
    <t>(1) 3 - 10</t>
  </si>
  <si>
    <t>نسبت خالص سرمايه گذاري و مشارکتهاي حقوقي به :( به جز اوراق بهادار)</t>
  </si>
  <si>
    <t>(2) 3 - 10</t>
  </si>
  <si>
    <t>(3) 3 - 10</t>
  </si>
  <si>
    <t>(1) 5 - 10</t>
  </si>
  <si>
    <t>نسبت خالص تسهيلات غير جاري به :</t>
  </si>
  <si>
    <t xml:space="preserve">مجموع خالص تسهيلات </t>
  </si>
  <si>
    <t>(1) 6 - 10</t>
  </si>
  <si>
    <r>
      <t xml:space="preserve">نسبت خالص تسهيلات </t>
    </r>
    <r>
      <rPr>
        <b/>
        <sz val="12"/>
        <color indexed="10"/>
        <rFont val="Mitra"/>
        <family val="0"/>
      </rPr>
      <t xml:space="preserve"> به :</t>
    </r>
  </si>
  <si>
    <r>
      <t xml:space="preserve">نسبت خالص تسهيلات  </t>
    </r>
    <r>
      <rPr>
        <b/>
        <sz val="11"/>
        <color indexed="10"/>
        <rFont val="Mitra"/>
        <family val="0"/>
      </rPr>
      <t>به :</t>
    </r>
  </si>
  <si>
    <t xml:space="preserve">مجموع سپرده ها </t>
  </si>
  <si>
    <t xml:space="preserve"> 7 - 10</t>
  </si>
  <si>
    <t>نسبت ارزش دفتري دارايي هاي ثابت به :</t>
  </si>
  <si>
    <t>حقوق صاحبان سهام</t>
  </si>
  <si>
    <t>(1) 8 - 10</t>
  </si>
  <si>
    <r>
      <t>نسبت خالص تسهيلات کوتاه مدت</t>
    </r>
    <r>
      <rPr>
        <b/>
        <sz val="12"/>
        <color indexed="10"/>
        <rFont val="Mitra"/>
        <family val="0"/>
      </rPr>
      <t xml:space="preserve"> به : </t>
    </r>
  </si>
  <si>
    <r>
      <t xml:space="preserve">نسبت خالص تسهيلات کوتاه مدت </t>
    </r>
    <r>
      <rPr>
        <b/>
        <sz val="11"/>
        <color indexed="10"/>
        <rFont val="Mitra"/>
        <family val="0"/>
      </rPr>
      <t xml:space="preserve">به </t>
    </r>
    <r>
      <rPr>
        <b/>
        <sz val="11"/>
        <color indexed="10"/>
        <rFont val="B Nazanin"/>
        <family val="0"/>
      </rPr>
      <t>:(یک ماه الی یک سال)</t>
    </r>
  </si>
  <si>
    <r>
      <t>مجموع خالص تسهيلات</t>
    </r>
    <r>
      <rPr>
        <b/>
        <sz val="18"/>
        <color indexed="10"/>
        <rFont val="Mitra"/>
        <family val="0"/>
      </rPr>
      <t xml:space="preserve"> </t>
    </r>
    <r>
      <rPr>
        <b/>
        <sz val="18"/>
        <color indexed="36"/>
        <rFont val="Mitra"/>
        <family val="0"/>
      </rPr>
      <t>*</t>
    </r>
  </si>
  <si>
    <t>(1) 9 - 10</t>
  </si>
  <si>
    <t>نسبت مانده سپرده هاي ديداري  به :</t>
  </si>
  <si>
    <t>(1) 10 - 10</t>
  </si>
  <si>
    <t>نسبت مانده سپرده هاي بلند مدت  به :</t>
  </si>
  <si>
    <t>* *</t>
  </si>
  <si>
    <t>اجزاء هريک از نسبتهاي مالي فوق الذکر:</t>
  </si>
  <si>
    <r>
      <t>خالص تسهيلات و تعهدات اشخاص مرتبط</t>
    </r>
    <r>
      <rPr>
        <b/>
        <sz val="11"/>
        <color indexed="10"/>
        <rFont val="Mitra"/>
        <family val="0"/>
      </rPr>
      <t xml:space="preserve">(با احتساب سرمايه گداريها) </t>
    </r>
  </si>
  <si>
    <r>
      <t>مجموع خالص تسهيلات و تعهدات</t>
    </r>
    <r>
      <rPr>
        <b/>
        <sz val="11"/>
        <color indexed="10"/>
        <rFont val="Mitra"/>
        <family val="0"/>
      </rPr>
      <t xml:space="preserve">(با احتساب سرمايه گداريها) </t>
    </r>
  </si>
  <si>
    <r>
      <t>سرمايه پايه</t>
    </r>
    <r>
      <rPr>
        <b/>
        <sz val="11"/>
        <color indexed="10"/>
        <rFont val="Mitra"/>
        <family val="0"/>
      </rPr>
      <t>(طبق صورتهاي مالي بانک)</t>
    </r>
  </si>
  <si>
    <r>
      <t>سرمايه پرداخت شده و اندوخته ها</t>
    </r>
    <r>
      <rPr>
        <b/>
        <sz val="11"/>
        <color indexed="10"/>
        <rFont val="Mitra"/>
        <family val="0"/>
      </rPr>
      <t>(طبق صورتهاي مالي بانک)</t>
    </r>
  </si>
  <si>
    <r>
      <t>خالص تسهيلات و تعهدات کلان</t>
    </r>
    <r>
      <rPr>
        <b/>
        <sz val="11"/>
        <color indexed="10"/>
        <rFont val="Mitra"/>
        <family val="0"/>
      </rPr>
      <t xml:space="preserve">(با احتساب سرمايه گداريها) </t>
    </r>
  </si>
  <si>
    <t>خالص سرمايه گذاري و مشارکتهاي حقوقي</t>
  </si>
  <si>
    <t>خالص تسهيلات غير جاري</t>
  </si>
  <si>
    <r>
      <t>مجموع خالص تسهيلات و</t>
    </r>
    <r>
      <rPr>
        <b/>
        <sz val="10"/>
        <rFont val="Mitra"/>
        <family val="0"/>
      </rPr>
      <t xml:space="preserve"> (مطالبات از بانکها بابت سپرده ها و تسهيلات بين بانکي)</t>
    </r>
  </si>
  <si>
    <t>مجموع سپرده ها و (بدهي به بانکها بابت سپرده ها و تسهيلات بين بانکي)</t>
  </si>
  <si>
    <t xml:space="preserve">ارزش دفتري دارايي هاي ثابت </t>
  </si>
  <si>
    <r>
      <t xml:space="preserve">خالص تسهيلات کوتاه مدت </t>
    </r>
    <r>
      <rPr>
        <b/>
        <sz val="18"/>
        <color indexed="10"/>
        <rFont val="Mitra"/>
        <family val="0"/>
      </rPr>
      <t>*</t>
    </r>
  </si>
  <si>
    <t>مانده سپرده هاي ديداري</t>
  </si>
  <si>
    <t xml:space="preserve">مانده سپرده هاي بلند مدت </t>
  </si>
  <si>
    <t>مطالبات از دولت</t>
  </si>
  <si>
    <t>کد</t>
  </si>
  <si>
    <t>شرح</t>
  </si>
  <si>
    <t>دارايي‌هاي ثابت مشهود</t>
  </si>
  <si>
    <t>کسر مي‌شود :</t>
  </si>
  <si>
    <t>مانده مازاد تجديد ارزيابي دارايي‌هاي ثابت مشهود</t>
  </si>
  <si>
    <t>ذخيره استهلاک دارايي‌هاي ثابت مشهود</t>
  </si>
  <si>
    <t>خالص دارايي‌هاي ثابت مشهود</t>
  </si>
  <si>
    <t>دارايي‌هاي ثابت نامشهود</t>
  </si>
  <si>
    <t>مانده مازاد تجديد ارزيابي دارايي‌هاي ثابت نامشهود</t>
  </si>
  <si>
    <t>ذخيره استهلاک دارايي‌هاي ثابت نامشهود</t>
  </si>
  <si>
    <t>خالص دارايي‌هاي ثابت نامشهود</t>
  </si>
  <si>
    <t>پيش‌پرداخت‌هاي سرمايه‌اي</t>
  </si>
  <si>
    <t>اموال غيرمنقول در دست خريد و احداث</t>
  </si>
  <si>
    <t>اقلام سرمايه‌اي در انبار (موجودي کالاي سرمايه‌اي)</t>
  </si>
  <si>
    <t xml:space="preserve">خالص دارايي‌هاي ثابت شعب خارج از کشور </t>
  </si>
  <si>
    <t>وثايق تمليکي بالاي 2 سال به ارزش کارشناسي</t>
  </si>
  <si>
    <t>دارايي‌هاي خريداري شده از طريق تسهيلات اجاره به شرط تمليک</t>
  </si>
  <si>
    <t>ودايع پرداختي بابت اجاره عملياتي دارايي‌هاي ثابت مشهود</t>
  </si>
  <si>
    <t>جمع صورت نسبت</t>
  </si>
  <si>
    <t>کسر مي‌شود:</t>
  </si>
  <si>
    <t>مانده مازاد تجديد ارزيابي دارايي‌هاي ثابت مشهود و نامشهود</t>
  </si>
  <si>
    <t>سود قطعي نشده</t>
  </si>
  <si>
    <t>جمع مخرج نسبت</t>
  </si>
  <si>
    <t>نسبت خالص دارايي‌هاي ثابت (درصد)</t>
  </si>
  <si>
    <r>
      <rPr>
        <sz val="16"/>
        <color indexed="10"/>
        <rFont val="B Nazanin"/>
        <family val="0"/>
      </rPr>
      <t xml:space="preserve">جدول بند 5 -9 </t>
    </r>
    <r>
      <rPr>
        <sz val="16"/>
        <rFont val="B Nazanin"/>
        <family val="0"/>
      </rPr>
      <t xml:space="preserve">: خالص تسهیلات و تعهدات به تفکیک وثایق </t>
    </r>
  </si>
  <si>
    <t>نوع وثیقه</t>
  </si>
  <si>
    <t xml:space="preserve">سپرده </t>
  </si>
  <si>
    <t>قرار داد های لازم الاجرا</t>
  </si>
  <si>
    <t>زمین، ساختمان و ماشین الات</t>
  </si>
  <si>
    <t xml:space="preserve">سایر </t>
  </si>
  <si>
    <t>ضمانت نامه بانکی</t>
  </si>
  <si>
    <t>سپرده های دیداری -ریال</t>
  </si>
  <si>
    <t>سپرده های دیداری -ارز</t>
  </si>
  <si>
    <t>سپرده ها ی مدت دار - ریال</t>
  </si>
  <si>
    <t>سپرده های مدت دار- ارز</t>
  </si>
  <si>
    <t>پیش دریافت سود دریافتی از بانکها</t>
  </si>
  <si>
    <t>سود پرداختنی به بانکها</t>
  </si>
  <si>
    <t>خالص مبادلات بین بانک ها</t>
  </si>
  <si>
    <t>سایر</t>
  </si>
  <si>
    <t>اقلام مندرج در ذيل ترازنامه</t>
  </si>
  <si>
    <t>سپرده های سرمایه گذاری نزد بانکها</t>
  </si>
  <si>
    <t>سرمایه گذاری ها در سهام و سایر اوراق بهادار</t>
  </si>
  <si>
    <t>درآمد مشاع:(تجدید ارائه شده)</t>
  </si>
  <si>
    <t>سهم سود سپرده‌گذاران از درآمد مشاع(تجدید ارائه)</t>
  </si>
  <si>
    <t>جایزه سپرده قانونی مربوط به سپرده‌های سرمایه‌گذاری مدت دار(تجدید ارائه)</t>
  </si>
  <si>
    <t xml:space="preserve">سود علی‌الحساب پرداختی به سپرده‌گذاران (تجدید ارائه) </t>
  </si>
  <si>
    <t>سپرده‌ قانونی مربوط به سپرده‌های سرمایه‌گذاری مدت دار(تجدید ارائه)</t>
  </si>
  <si>
    <t>کسر می‌شود خالص منابع سپرده‌گذاران:(تجدید ارائه)</t>
  </si>
  <si>
    <t>مصارف مشاع:(تجدید ارائه)</t>
  </si>
  <si>
    <r>
      <t>مجموع خالص تسهيلات و تعهدات-</t>
    </r>
    <r>
      <rPr>
        <b/>
        <sz val="11"/>
        <color indexed="10"/>
        <rFont val="B Nazanin"/>
        <family val="0"/>
      </rPr>
      <t xml:space="preserve">  تجدید ارائه شده</t>
    </r>
  </si>
  <si>
    <t>جدول بند 10-7  فرم محاسبه نسبت خالص دارايي‌هاي ثابت (ماده 10 بند 7)</t>
  </si>
  <si>
    <t xml:space="preserve">جدول 5 - 3 </t>
  </si>
  <si>
    <t xml:space="preserve">جدول 5 - 4 </t>
  </si>
  <si>
    <t>جدول 5 - 6</t>
  </si>
  <si>
    <t>جدول 5 -7</t>
  </si>
  <si>
    <t xml:space="preserve">نسبت های مالی </t>
  </si>
  <si>
    <t>ماده 10</t>
  </si>
  <si>
    <t>وضعيت کفايت سرمايه شامل : ميزان دارايی های در معرض ريسک، ميزان و ساختار سرمايه ، نسبت کفايت سرمايه و نسبت کفايت سرمايه درجه يک</t>
  </si>
  <si>
    <t>ماده 11</t>
  </si>
  <si>
    <t>جمع سپرده هاي کوتاه مدت روز شمار و سپرده های دریافتی از بانکها -  ريالي</t>
  </si>
  <si>
    <t>جمع سپرده هاي کوتاه مدت روز شمار و سپرده های دریافتی از بانکها -  ارزی</t>
  </si>
  <si>
    <t>اصل مبلغ پرداختی</t>
  </si>
  <si>
    <t>نوع قرارداد یا بدهی</t>
  </si>
  <si>
    <t>وضعیت وثیقه</t>
  </si>
  <si>
    <t>خالص جاری</t>
  </si>
  <si>
    <t>خالص</t>
  </si>
  <si>
    <t>دارويي آرايشي بهداشتي آريان کيميا تک</t>
  </si>
  <si>
    <t>صنعتي تيان گاز استيل</t>
  </si>
  <si>
    <t>هستي آريا شيمي</t>
  </si>
  <si>
    <t>صنايع سلولزي ماريناسان</t>
  </si>
  <si>
    <t>پاکان پلاستکار</t>
  </si>
  <si>
    <t>آرين سلامت سينا</t>
  </si>
  <si>
    <t>پديده شيمي جم</t>
  </si>
  <si>
    <t>ايراندار</t>
  </si>
  <si>
    <t>توليدي فاران شيمي تويسرکان</t>
  </si>
  <si>
    <t>آريان تجارت شرق</t>
  </si>
  <si>
    <t>پديده شيمي غرب</t>
  </si>
  <si>
    <t>پديده شيمي قرن</t>
  </si>
  <si>
    <t>پارس دارو</t>
  </si>
  <si>
    <t>لابراتوارهاي رازک</t>
  </si>
  <si>
    <t>1397/03/01</t>
  </si>
  <si>
    <t>پخش دارويي اکسير</t>
  </si>
  <si>
    <t>فولاد مبارکه اصفهان</t>
  </si>
  <si>
    <t>پخش البرز</t>
  </si>
  <si>
    <t>سبحان دارو</t>
  </si>
  <si>
    <t>داروسازي توليددارو</t>
  </si>
  <si>
    <t>زمزم ايران</t>
  </si>
  <si>
    <t>زمزم مشهد</t>
  </si>
  <si>
    <t>بهنوش ايران</t>
  </si>
  <si>
    <t>لبنيات پاستوريزه پاک آرا سنندج</t>
  </si>
  <si>
    <t>لبنيات پاستوريزه پاک</t>
  </si>
  <si>
    <t>پايندان</t>
  </si>
  <si>
    <t>انرژي گستر نصير</t>
  </si>
  <si>
    <t>معدني دماوند</t>
  </si>
  <si>
    <t>مدیریت سرمایه</t>
  </si>
  <si>
    <t>سرمایه نظارتی</t>
  </si>
  <si>
    <t>سرمایه لایه یک</t>
  </si>
  <si>
    <t>صرف سهام</t>
  </si>
  <si>
    <t>سود (زیان) انباشته‌</t>
  </si>
  <si>
    <t>اندوخته قانوني</t>
  </si>
  <si>
    <t>اندوخته احتیاطی</t>
  </si>
  <si>
    <t>ساير اندوخته‌ها</t>
  </si>
  <si>
    <t>جمع سرمایه لایه یک قبل از اعمال تعدیلات نظارتی</t>
  </si>
  <si>
    <t>کسر می شود: تعدیلات نظارتی</t>
  </si>
  <si>
    <t>بهای تمام شده سهام خزانه</t>
  </si>
  <si>
    <t>حداقل بهای تمام شده سرمایه‌گذاری متقابل در سهام مؤسسات اعتباری و یا نهادهای مالی غیرتابعه</t>
  </si>
  <si>
    <t>سایر تعدیلات به تشخیص بانک مرکزی</t>
  </si>
  <si>
    <t>جمع تعدیلات نظارتی</t>
  </si>
  <si>
    <t>سرمایه لایه یک پس از اعمال تعدیلات نظارتی</t>
  </si>
  <si>
    <t>سرمایه لایه دو</t>
  </si>
  <si>
    <t>بدهی ایجاد شده ناشی از انتشار اوراق بدهی توسط موسسه اعتباری و صرف آنها و سایر بدهی‌ها پس از احراز شرایط مقرر</t>
  </si>
  <si>
    <t>مبلغ تعدیل شده حاصل از تجدید ارزیابی دارایی های ثابت ، سهام و اوراق بهادار</t>
  </si>
  <si>
    <t>جمع سرمایه لایه دو</t>
  </si>
  <si>
    <t>کسر می شود:</t>
  </si>
  <si>
    <t>فزونی سرمایه لایه دو به سرمایه لایه یک</t>
  </si>
  <si>
    <t>سرمایه لایه دو قابل احتساب در سرمایه نظارتی</t>
  </si>
  <si>
    <t>سرمايه نظارتی</t>
  </si>
  <si>
    <t xml:space="preserve">شرح </t>
  </si>
  <si>
    <t>مبلغ</t>
  </si>
  <si>
    <t>ضریب تبدیل</t>
  </si>
  <si>
    <t>دارایي ها و تعهدات موزون به ریسک</t>
  </si>
  <si>
    <t>سرمايه مورد نياز</t>
  </si>
  <si>
    <t>درصد</t>
  </si>
  <si>
    <t>موجودي نقد (صندوق و وجوه در راه ارزی و ریالی)</t>
  </si>
  <si>
    <t>سپرده قانونی نزد بانک مرکزی جمهوری اسلامی ایران</t>
  </si>
  <si>
    <t>مطالبات از بانك مركزي</t>
  </si>
  <si>
    <t>مطالبات از موسسات و شرکتهای دولتی و نهادها و موسسات عمومی غیر دولتی (درقالب تسهیلات و خرید اوراق بهادار)</t>
  </si>
  <si>
    <t>خالص مطالبات غیر جاری (اصل و سود و وجه التزام به کسر ذخیره اختصاصی مربوطه ) - مبلغ ذخیره اختصاصی کمتر از 20% تا 50% مانده مطالبات غیر جاری</t>
  </si>
  <si>
    <t>خالص مطالبات غیر جاری (اصل و سود و وجه التزام به کسر ذخیره اختصاصی مربوطه ) - مبلغ ذخیره اختصاصی 50% و بالاتر از آن نسبت به مانده مطالبات غیر جاری</t>
  </si>
  <si>
    <t>اوراق مشاركت غيردولتي</t>
  </si>
  <si>
    <t>مطالبات از شرکت‌های فرعی و وابسته (جاری و فاقد ماهیت تسهیلاتی باشد)</t>
  </si>
  <si>
    <t>ساير حساب‌هاي دريافتني (جاری باشد)</t>
  </si>
  <si>
    <t xml:space="preserve">خالص دارايي هاي ثابت </t>
  </si>
  <si>
    <t>سایر اقلام بالای خط ترازنامه</t>
  </si>
  <si>
    <t>تعهدات قابل فسخ بدون قید و شرط</t>
  </si>
  <si>
    <t>تعهدات غیر قابل فسخ با سررسید یک سال و کمتر پس از کسر سپرده نقدی و پیش دریافت</t>
  </si>
  <si>
    <t>تعهدات غیر قابل فسخ با سررسید بیش از یک سال پس از کسر سپرده نقدی و پیش دریافت</t>
  </si>
  <si>
    <t xml:space="preserve">تعهدات بابت اعتبارات اسنادي صادر یا تایید شده ای که کالای موضوع آن وثیقه اعتبار است پس از کسر پیش دریافت </t>
  </si>
  <si>
    <t xml:space="preserve">تعهدات بابت اعتبارات اسنادي صادر یا تایید شده ای که کالای موضوع آن وثیقه اعتبار نیست پس از کسر پیش دریافت </t>
  </si>
  <si>
    <t xml:space="preserve">تعهدات بابت ضمانت‌نامه‌هاي صادر شده پس از کسر سپرده نقدی </t>
  </si>
  <si>
    <t xml:space="preserve">تعهدات بابت قرادادهای منعقده معاملات و تضمین انواع صکوک از جمله اوراق مشارکت </t>
  </si>
  <si>
    <t xml:space="preserve">سایر تعهدات </t>
  </si>
  <si>
    <t>میزان سرمایه لازم</t>
  </si>
  <si>
    <t>سهام تجاری</t>
  </si>
  <si>
    <t>مجموع بهای تمام شده اوراق بهادار تجاری- ریسک خاص</t>
  </si>
  <si>
    <t>اوراق بهادار تجاری- ریسک عام -مدت زمان باقی مانده تا سررسید یک ماه و کمتر از آن</t>
  </si>
  <si>
    <t>اوراق بهادار تجاری- ریسک عام -مدت زمان باقی مانده تا سررسید 1تا3 ماه</t>
  </si>
  <si>
    <t>اوراق بهادار تجاری- ریسک عام -مدت زمان باقی مانده تا سررسید 3تا6 ماه</t>
  </si>
  <si>
    <t>اوراق بهادار تجاری- ریسک عام -مدت زمان باقی مانده تا سررسید 6تا12 ماه</t>
  </si>
  <si>
    <t>اوراق بهادار تجاری- ریسک عام -مدت زمان باقی مانده تا سررسید 1تا2 سال</t>
  </si>
  <si>
    <t>اوراق بهادار تجاری- ریسک عام -مدت زمان باقی مانده تا سررسید 2تا3 سال</t>
  </si>
  <si>
    <t>اوراق بهادار تجاری- ریسک عام -مدت زمان باقی مانده تا سررسید 3تا4 سال</t>
  </si>
  <si>
    <t>اوراق بهادار تجاری- ریسک عام -مدت زمان باقی مانده تا سررسید 4تا5 سال</t>
  </si>
  <si>
    <t>اوراق بهادار تجاری- ریسک عام -مدت زمان باقی مانده تا سررسید 5تا7 سال</t>
  </si>
  <si>
    <t>اوراق بهادار تجاری- ریسک عام -مدت زمان باقی مانده تا سررسید 7تا10 سال</t>
  </si>
  <si>
    <t>اوراق بهادار تجاری- ریسک عام -مدت زمان باقی مانده تا سررسید 10تا15 سال</t>
  </si>
  <si>
    <t>اوراق بهادار تجاری- ریسک عام -مدت زمان باقی مانده تا سررسید 15تا20 سال</t>
  </si>
  <si>
    <t>اوراق بهادار تجاری- ریسک عام -مدت زمان باقی مانده تا سررسید بیش از 20 سال</t>
  </si>
  <si>
    <t>وضعیت باز مثبت تمامی ارزها یا قدر مطلق وضعیت باز منفی تمامی ارزها هرکدام که بیشتر است</t>
  </si>
  <si>
    <t xml:space="preserve">جمع سرمایه مورد نیاز برای پوشش ریسک بازار </t>
  </si>
  <si>
    <t>ضریب</t>
  </si>
  <si>
    <t>دارایی موزون شده به ریسک بازار</t>
  </si>
  <si>
    <t>میزان سرمایه لازم برای پوشش ریسک عملیاتی</t>
  </si>
  <si>
    <t xml:space="preserve">میانگین مجموع درآمدهای سه سال اخیر بانک </t>
  </si>
  <si>
    <t>دارایی موزون شده به ریسک عملیاتی</t>
  </si>
  <si>
    <t>نسبت کفایت سرمایه</t>
  </si>
  <si>
    <t>دارایی‌های موزون به ریسک اعتباری</t>
  </si>
  <si>
    <t>دارایی‌های موزون به ریسک بازار</t>
  </si>
  <si>
    <t>دارایی‌های موزون به ریسک عملیاتی</t>
  </si>
  <si>
    <t>جمع دارایی های موزون به ریسک</t>
  </si>
  <si>
    <t>نسبت سرمایه لایه یک به دارایی موزون به ریسک - درصد</t>
  </si>
  <si>
    <t>درجه اهرمی</t>
  </si>
  <si>
    <t>درجه اهرمی - درصد</t>
  </si>
  <si>
    <t>اوراق مشارکت و سهام</t>
  </si>
  <si>
    <t>خالص مطالبات غیر جاری (اصل و سود و وجه التزام به کسر ذخیره اختصاصی مربوطه)- مبلغ ذخیره اختصاصی کمتر از 20% مانده مطالبات غیر جاری</t>
  </si>
  <si>
    <r>
      <t>جدول بند</t>
    </r>
    <r>
      <rPr>
        <b/>
        <sz val="13"/>
        <color indexed="10"/>
        <rFont val="B Mitra"/>
        <family val="0"/>
      </rPr>
      <t xml:space="preserve"> 15 - 1 -12</t>
    </r>
    <r>
      <rPr>
        <b/>
        <sz val="13"/>
        <rFont val="B Mitra"/>
        <family val="0"/>
      </rPr>
      <t xml:space="preserve">  :  نسبت های مقرر در</t>
    </r>
    <r>
      <rPr>
        <b/>
        <sz val="13"/>
        <color indexed="10"/>
        <rFont val="B Mitra"/>
        <family val="0"/>
      </rPr>
      <t xml:space="preserve"> ماده 10 (بخش سوم )</t>
    </r>
    <r>
      <rPr>
        <b/>
        <sz val="13"/>
        <rFont val="B Mitra"/>
        <family val="0"/>
      </rPr>
      <t xml:space="preserve"> -</t>
    </r>
    <r>
      <rPr>
        <b/>
        <sz val="13"/>
        <color indexed="10"/>
        <rFont val="B Mitra"/>
        <family val="0"/>
      </rPr>
      <t xml:space="preserve"> وضعيت باز ارزی</t>
    </r>
    <r>
      <rPr>
        <b/>
        <sz val="13"/>
        <rFont val="B Mitra"/>
        <family val="0"/>
      </rPr>
      <t xml:space="preserve"> به تفکيک هر يک از ارزها و مجموع ارزها</t>
    </r>
    <r>
      <rPr>
        <b/>
        <sz val="13"/>
        <color indexed="10"/>
        <rFont val="B Mitra"/>
        <family val="0"/>
      </rPr>
      <t xml:space="preserve"> (4 - 10 )</t>
    </r>
    <r>
      <rPr>
        <b/>
        <sz val="13"/>
        <rFont val="B Mitra"/>
        <family val="0"/>
      </rPr>
      <t>:</t>
    </r>
  </si>
  <si>
    <t>اطلاعات تسهيلات و تعهدات کلان</t>
  </si>
  <si>
    <t>خالص تسهیلات - میلیون ریال</t>
  </si>
  <si>
    <t>تعهدات - میلیون ریال</t>
  </si>
  <si>
    <t>قیمت تمام شده سهام (میلیون ریال)</t>
  </si>
  <si>
    <t>مجموع تسهیلات و  تعهدات بعلاوه قیمت تمام شده سهام
(گروه ذینفع واحد )</t>
  </si>
  <si>
    <t>ارزش
(میلیون ریال)</t>
  </si>
  <si>
    <t>داروسازي ابوريحان</t>
  </si>
  <si>
    <t>ارتباطات سيار ايران</t>
  </si>
  <si>
    <t xml:space="preserve">فولاد مبارکه اصفهان </t>
  </si>
  <si>
    <t>توليدي قند شيروان قوچان بجنورد</t>
  </si>
  <si>
    <t>به تام روانکار</t>
  </si>
  <si>
    <t xml:space="preserve">  50درصد مجموع خالص ارزش دفتری سرمایه گذاری خارج از حدود مقرر</t>
  </si>
  <si>
    <t>50 درصد مجموع خالص ارزش دفتری سرمایه گذاری خارج از حدود مقرر</t>
  </si>
  <si>
    <t>اوراق بهادار منتشره یا تضمین شده توسط بانک مرکزی</t>
  </si>
  <si>
    <t>مطالبات از دولت (درقالب تسهیلات و خرید اوراق بهادار) و یا مطالبات به تضمین دولت</t>
  </si>
  <si>
    <t>سرمایه گذاری غیر تجاری  در شرکتهای پذیرفته شده در بورس پس از کسر ذخیره کاهش ارزش سهام</t>
  </si>
  <si>
    <t>سرمایه گذاری غیر تجاری در سایر شرکتها پس از کسر ذخیره کاهش ارزش سهام</t>
  </si>
  <si>
    <t>سرمایه گذاری غیر تجاری در موسسه اعتباری دیگر و موسسه اعتباری خارجی پس از کسر ذخیره کاهش ارزش سهام</t>
  </si>
  <si>
    <t>اقلام اجاره‌ اي سرمايه‌اي</t>
  </si>
  <si>
    <t>مجموع خالص تسهيلات و تعهدات-  تجدید ارائه شده</t>
  </si>
  <si>
    <t>1398/07/29</t>
  </si>
  <si>
    <t>1397/06/11</t>
  </si>
  <si>
    <t>1398/10/09</t>
  </si>
  <si>
    <t>1398/09/04</t>
  </si>
  <si>
    <t>اجاره به شرط تملیک</t>
  </si>
  <si>
    <t>سایر تسهیلات اعطایی</t>
  </si>
  <si>
    <t>تسهیلات اعطایی به ارز</t>
  </si>
  <si>
    <t>بدهکاران بابت اعتبارات اسنادی پرداخت شده</t>
  </si>
  <si>
    <t>بدهکاران بابت ضمانت نامه های پرداخت شده</t>
  </si>
  <si>
    <t>بدهکاران بابت اوراق مشارکت و صکوک پرداخت شده</t>
  </si>
  <si>
    <t>بدهکاران بابت کارت های اعتباری پرداخت شده</t>
  </si>
  <si>
    <r>
      <rPr>
        <b/>
        <sz val="18"/>
        <color indexed="10"/>
        <rFont val="B Mitra"/>
        <family val="0"/>
      </rPr>
      <t xml:space="preserve">جدول بند 15 - 1 - 13 </t>
    </r>
    <r>
      <rPr>
        <b/>
        <sz val="18"/>
        <rFont val="B Mitra"/>
        <family val="0"/>
      </rPr>
      <t xml:space="preserve">:  وضعيت </t>
    </r>
    <r>
      <rPr>
        <b/>
        <sz val="18"/>
        <color indexed="10"/>
        <rFont val="B Mitra"/>
        <family val="0"/>
      </rPr>
      <t xml:space="preserve">کفايت سرمايه </t>
    </r>
    <r>
      <rPr>
        <b/>
        <sz val="18"/>
        <rFont val="B Mitra"/>
        <family val="0"/>
      </rPr>
      <t>شامل : ميزان دارايی های در معرض ريسک، ميزان و ساختار سرمايه ، نسبت کفايت سرمايه و نسبت کفايت سرمايه درجه يک -  به شرح مندرج در</t>
    </r>
    <r>
      <rPr>
        <b/>
        <sz val="18"/>
        <color indexed="10"/>
        <rFont val="B Mitra"/>
        <family val="0"/>
      </rPr>
      <t xml:space="preserve"> بخش سوم  (ماده 11 )</t>
    </r>
  </si>
  <si>
    <t>1399/10/24</t>
  </si>
  <si>
    <t>1</t>
  </si>
  <si>
    <t>2</t>
  </si>
  <si>
    <t>گلرنگ پخش</t>
  </si>
  <si>
    <t>تحقيقاتي و توليدي واريان فارمد</t>
  </si>
  <si>
    <t>دارو سازي فارابي</t>
  </si>
  <si>
    <t>توسعه اعتماد مبين</t>
  </si>
  <si>
    <t>1399/07/08</t>
  </si>
  <si>
    <t>حفاري و اكتشاف انرژي گستر پارس</t>
  </si>
  <si>
    <t>مجتمع صنايع غذايي ميهن</t>
  </si>
  <si>
    <t>مدیریت اعتبارات</t>
  </si>
  <si>
    <t>دلار آمریکا</t>
  </si>
  <si>
    <t>یورو</t>
  </si>
  <si>
    <t>یوان چین</t>
  </si>
  <si>
    <t>روبل روسیه</t>
  </si>
  <si>
    <t>روپیه هند</t>
  </si>
  <si>
    <t>لیر ترکیه</t>
  </si>
  <si>
    <t>وون کره</t>
  </si>
  <si>
    <t xml:space="preserve">موجودي نقد </t>
  </si>
  <si>
    <t>مطالبات از بانک‌ها و ساير موسسات اعتباري</t>
  </si>
  <si>
    <t xml:space="preserve"> تسهيلات اعطايي و مطالبات از اشخاص دولتي</t>
  </si>
  <si>
    <t xml:space="preserve"> تسهيلات اعطايي و مطالبات از اشخاص غیر دولتي</t>
  </si>
  <si>
    <t xml:space="preserve"> سرمايه‌گذاري در سهام و ساير اوراق بهادار</t>
  </si>
  <si>
    <t>مطالبات از شرکت‌های فرعی و وابسته</t>
  </si>
  <si>
    <t>ساير حساب‌هاي دريافتني</t>
  </si>
  <si>
    <t xml:space="preserve"> دارايي‌هاي ثابت مشهود</t>
  </si>
  <si>
    <t xml:space="preserve"> دارايي‌هاي نامشهود</t>
  </si>
  <si>
    <t>سپرده قانونی</t>
  </si>
  <si>
    <t>ساير دارايي‌ها</t>
  </si>
  <si>
    <t>جمع دارایی‌های ارزی</t>
  </si>
  <si>
    <t>تعهدات مشتریان بابت اعتبار اسنادی</t>
  </si>
  <si>
    <t>تعهدات مشتریان بابت ضمانت نامه های صادره</t>
  </si>
  <si>
    <t>سایر تعهدات مشتریان</t>
  </si>
  <si>
    <t xml:space="preserve">جمع تعهدات ارزی مشتریان </t>
  </si>
  <si>
    <t>جمع دارایی های ارزی و تعهدات ارزی مشتریان</t>
  </si>
  <si>
    <t>معادل ریالی جمع دارایی های ارزی و تعهدات ارزی مشتریان - میلیون ریال</t>
  </si>
  <si>
    <t>سپرده هاي مشتریان</t>
  </si>
  <si>
    <t>سود سهام پرداختني</t>
  </si>
  <si>
    <t>اوراق بدهی</t>
  </si>
  <si>
    <t>ذخيره ماليات عملکرد</t>
  </si>
  <si>
    <t>ذخاير و ساير بدهي‌ها</t>
  </si>
  <si>
    <t xml:space="preserve"> ذخيره مزاياي پايان خدمت و تعهدات بازنشستگی کارکنان</t>
  </si>
  <si>
    <t>جمع بدهی‌های ارزی</t>
  </si>
  <si>
    <t>تعهدات بانک بابت اعتبار اسنادی</t>
  </si>
  <si>
    <t xml:space="preserve">تعهدات بانک بابت ضمانت نامه های صادره </t>
  </si>
  <si>
    <t>سایر تعهدات بانک</t>
  </si>
  <si>
    <t>جمع تعهدات ارزی بانک</t>
  </si>
  <si>
    <t>جمع بدهی های ارزی و تعهدات ارزی بانک</t>
  </si>
  <si>
    <t>معادل ریالی جمع بدهی های ارزی و تعهدات ارزی بانک-میلیون ریال</t>
  </si>
  <si>
    <t>12.5</t>
  </si>
  <si>
    <t>جمع دارایی‌ها (بانک)</t>
  </si>
  <si>
    <t>* بهای تمام شده سهام خزانه مربوط به سرمایه گذاری بانک در صندوق سرمایه گذاری اختصاصی بازارگردانی بانک سینا می باشد.</t>
  </si>
  <si>
    <r>
      <t>بدهی مشتریان بابت اعتبارات اسنادی مدت دار</t>
    </r>
    <r>
      <rPr>
        <b/>
        <sz val="11"/>
        <color indexed="10"/>
        <rFont val="B Mitra"/>
        <family val="0"/>
      </rPr>
      <t xml:space="preserve"> </t>
    </r>
  </si>
  <si>
    <t xml:space="preserve"> تخصیص سرمایه</t>
  </si>
  <si>
    <t>سپرده تضمين تعهدات تسهيلات اعطايي و تعهدات</t>
  </si>
  <si>
    <t xml:space="preserve"> * مانده حساب مذکور مربوط به سود دریافتنی سپرده های پرداختی به بانکها (شبانه بین بانکی) طبق قرارداد می باشد.(یادداشت 3-10 صورتهای مالی)</t>
  </si>
  <si>
    <t>9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</si>
  <si>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</si>
  <si>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</si>
  <si>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</si>
  <si>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</si>
  <si>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</si>
  <si>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</si>
  <si>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</si>
  <si>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</si>
  <si>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</si>
  <si>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</si>
  <si>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</si>
  <si>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</si>
  <si>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</si>
  <si>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</si>
  <si>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</si>
  <si>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</si>
  <si>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</si>
  <si>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</si>
  <si>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</si>
  <si>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</si>
  <si>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</si>
  <si>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</si>
  <si>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</si>
  <si>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</si>
  <si>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</si>
  <si>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</si>
  <si>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</si>
  <si>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</si>
  <si>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</si>
  <si>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</si>
  <si>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</si>
  <si>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 xml:space="preserve">سال 1399 -   با مجموع سرمايه 25.384 ميليارد ريال </t>
  </si>
  <si>
    <t>1400</t>
  </si>
  <si>
    <t xml:space="preserve">حد مجاز فردی تسهيلات و تعهدات اشخاص مرتبط (3درصد سرمايه نظارتی) </t>
  </si>
  <si>
    <t xml:space="preserve">حد مجاز جمعی تسهيلات و تعهدات اشخاص مرتبط (40 درصد سرمايه نظارتی) </t>
  </si>
  <si>
    <t xml:space="preserve">واحد سازمانی مسئول اجرای آئین نامه </t>
  </si>
  <si>
    <t>گروه صنعتي پاکشو</t>
  </si>
  <si>
    <t xml:space="preserve">1400/07/12 </t>
  </si>
  <si>
    <t>392.1400.442</t>
  </si>
  <si>
    <t xml:space="preserve">1400/10/14 </t>
  </si>
  <si>
    <t>392.1400.475</t>
  </si>
  <si>
    <t xml:space="preserve">1400/10/30 </t>
  </si>
  <si>
    <t xml:space="preserve">1393/10/07 </t>
  </si>
  <si>
    <t>گروه سرمايه گذاري کوروش</t>
  </si>
  <si>
    <t>1400/10/27</t>
  </si>
  <si>
    <t xml:space="preserve">1400/07/07 </t>
  </si>
  <si>
    <t xml:space="preserve">1393/09/23 </t>
  </si>
  <si>
    <t>3</t>
  </si>
  <si>
    <t xml:space="preserve">گروه سايپا </t>
  </si>
  <si>
    <t>ليزينگ رايان سايپا</t>
  </si>
  <si>
    <t>1400/10/20</t>
  </si>
  <si>
    <t>بازرگاني سايپا يدک</t>
  </si>
  <si>
    <t>4</t>
  </si>
  <si>
    <t xml:space="preserve">1400/03/03 </t>
  </si>
  <si>
    <t xml:space="preserve">1397/05/16 </t>
  </si>
  <si>
    <t>1400/02/27</t>
  </si>
  <si>
    <t>1400/03/05</t>
  </si>
  <si>
    <t>داروسازي كاسپين تأمين</t>
  </si>
  <si>
    <t>1400/03/03</t>
  </si>
  <si>
    <t>5</t>
  </si>
  <si>
    <t>1400/03/24</t>
  </si>
  <si>
    <t>1398/04/04</t>
  </si>
  <si>
    <t>سلامت الکترونيک برکت</t>
  </si>
  <si>
    <t>1398/10/08</t>
  </si>
  <si>
    <t>411/99/250</t>
  </si>
  <si>
    <t>411/99/127</t>
  </si>
  <si>
    <t>توسعه بازار صنايع خلاق برهان</t>
  </si>
  <si>
    <t>1399/04/30</t>
  </si>
  <si>
    <t>سامان سرمايه هما</t>
  </si>
  <si>
    <t>411/99/128</t>
  </si>
  <si>
    <t xml:space="preserve">1399/02/29 </t>
  </si>
  <si>
    <t>6</t>
  </si>
  <si>
    <t>7</t>
  </si>
  <si>
    <t>1400/02/06</t>
  </si>
  <si>
    <t>8</t>
  </si>
  <si>
    <t>دارويي برکت ( هلدينگ ستاد اجرايي فرمان حضرت امام ره )</t>
  </si>
  <si>
    <t>کي بي سي</t>
  </si>
  <si>
    <t>1400/04/28</t>
  </si>
  <si>
    <t xml:space="preserve">1395/11/11 </t>
  </si>
  <si>
    <t>1400/12/16</t>
  </si>
  <si>
    <t>گسترش صنايع غذائي سينا ( هلدينگ بنياد )</t>
  </si>
  <si>
    <t>1399/12/15</t>
  </si>
  <si>
    <t>1400/09/08</t>
  </si>
  <si>
    <t xml:space="preserve">1396/12/28 </t>
  </si>
  <si>
    <t>1397/04/27</t>
  </si>
  <si>
    <t>1400/03/31</t>
  </si>
  <si>
    <t>231/2107501</t>
  </si>
  <si>
    <t>00/124147</t>
  </si>
  <si>
    <t xml:space="preserve">1400/09/30 </t>
  </si>
  <si>
    <t>1396/10/17</t>
  </si>
  <si>
    <t>10</t>
  </si>
  <si>
    <t>توليدي ايران تاير</t>
  </si>
  <si>
    <t>1400/08/17</t>
  </si>
  <si>
    <t>شيشه سازي مينا</t>
  </si>
  <si>
    <t>00/167793</t>
  </si>
  <si>
    <t xml:space="preserve">1400/11/27 </t>
  </si>
  <si>
    <t>شيشه و گاز</t>
  </si>
  <si>
    <t xml:space="preserve">1400/05/23 </t>
  </si>
  <si>
    <t xml:space="preserve">1400/12/25 </t>
  </si>
  <si>
    <t>كاشي پارس</t>
  </si>
  <si>
    <t xml:space="preserve">1398/12/27 </t>
  </si>
  <si>
    <t xml:space="preserve">1400/05/04 </t>
  </si>
  <si>
    <t>صنعتي دوده فام</t>
  </si>
  <si>
    <t>صنايع كاشي و سراميك سينا</t>
  </si>
  <si>
    <t>11</t>
  </si>
  <si>
    <t>مالي و سرمايه گذاري سينا ( هلدينگ بنياد )</t>
  </si>
  <si>
    <t>کارگزاري بورس به گزين</t>
  </si>
  <si>
    <t>00/186279</t>
  </si>
  <si>
    <t xml:space="preserve">1400/12/21 </t>
  </si>
  <si>
    <t>مادر تخصصي مالي وسرمايه گذاري سينا</t>
  </si>
  <si>
    <t>1400/06/22</t>
  </si>
  <si>
    <t>پالايش قطران ذغال سنگ</t>
  </si>
  <si>
    <t>260/672</t>
  </si>
  <si>
    <t xml:space="preserve">1400/12/02 </t>
  </si>
  <si>
    <t xml:space="preserve">1400/08/13 </t>
  </si>
  <si>
    <t>1395/07/04</t>
  </si>
  <si>
    <t xml:space="preserve">1397/02/15 </t>
  </si>
  <si>
    <t xml:space="preserve">1398/12/04 </t>
  </si>
  <si>
    <t xml:space="preserve">1399/06/17 </t>
  </si>
  <si>
    <t>1400/09/29</t>
  </si>
  <si>
    <t>24/2/122</t>
  </si>
  <si>
    <t xml:space="preserve">1395/04/30 </t>
  </si>
  <si>
    <t xml:space="preserve">1395/04/29 </t>
  </si>
  <si>
    <t>1400/06/27</t>
  </si>
  <si>
    <t>13</t>
  </si>
  <si>
    <t>گسترش صنايع معدني کاوه پارس ( هلدينگ بنياد )</t>
  </si>
  <si>
    <t>1398/03/20</t>
  </si>
  <si>
    <t>1400/08/10</t>
  </si>
  <si>
    <t xml:space="preserve">1398/09/02 </t>
  </si>
  <si>
    <t>معدني آهک کاوه قلعه گنج</t>
  </si>
  <si>
    <t xml:space="preserve">1399/12/25 </t>
  </si>
  <si>
    <t>14</t>
  </si>
  <si>
    <t>15</t>
  </si>
  <si>
    <t>صنايع مس شهيدباهنر</t>
  </si>
  <si>
    <t>قرارداد</t>
  </si>
  <si>
    <t>صنايع گوشت پويا پروتئين</t>
  </si>
  <si>
    <t>خالص وضعیت باز ارزی مثبت ( منفی ) هر  ارز در تاریخ 1400/12/29</t>
  </si>
  <si>
    <t>معادل ریالی خالص وضعیت باز هر ارز در تاریخ 1400/12/29-میلیون ریال</t>
  </si>
  <si>
    <t xml:space="preserve"> وضعیت باز هر ارز نسبت به سرمایه نظارتی در تاریخ 1400/12/29-درصد</t>
  </si>
  <si>
    <t>سال1400</t>
  </si>
  <si>
    <t>سرمایه پرداخت شده (منابع تامین شده توسط سهامداران)</t>
  </si>
  <si>
    <t>بهای تمام شده سهام بانک که در زمان انجام محاسبات کفایت سرمایه در تملک واحد های تابعه قرار دارد</t>
  </si>
  <si>
    <t>ذخيره مطالبات مشکوک الوصول عام تا سقف 1/25 درصد دارایی های موزون شده به ریسک</t>
  </si>
  <si>
    <t>جمع سرمایه لایه دو پس از اعمال  تعدیلات نظارتی</t>
  </si>
  <si>
    <r>
      <rPr>
        <b/>
        <sz val="12"/>
        <color indexed="10"/>
        <rFont val="B Mitra"/>
        <family val="0"/>
      </rPr>
      <t xml:space="preserve">جدول بند 5 -3 </t>
    </r>
    <r>
      <rPr>
        <b/>
        <sz val="12"/>
        <rFont val="B Mitra"/>
        <family val="0"/>
      </rPr>
      <t>: انواع و خالص تسهيلات اعطايي به تفکيک دولتي و غير دولتي</t>
    </r>
    <r>
      <rPr>
        <b/>
        <sz val="12"/>
        <color indexed="10"/>
        <rFont val="B Mitra"/>
        <family val="0"/>
      </rPr>
      <t xml:space="preserve"> ( 5 - 1 )</t>
    </r>
  </si>
  <si>
    <r>
      <rPr>
        <b/>
        <sz val="12"/>
        <color indexed="10"/>
        <rFont val="B Mitra"/>
        <family val="0"/>
      </rPr>
      <t>جدول بند 5 -5</t>
    </r>
    <r>
      <rPr>
        <b/>
        <sz val="12"/>
        <rFont val="B Mitra"/>
        <family val="0"/>
      </rPr>
      <t xml:space="preserve"> : ميزان تسهيلات بين بانکی دريافتی از بانکها</t>
    </r>
  </si>
  <si>
    <r>
      <rPr>
        <b/>
        <sz val="15"/>
        <color indexed="10"/>
        <rFont val="B Mitra"/>
        <family val="0"/>
      </rPr>
      <t xml:space="preserve">جدول بند 5 -14 </t>
    </r>
    <r>
      <rPr>
        <b/>
        <sz val="15"/>
        <rFont val="B Mitra"/>
        <family val="0"/>
      </rPr>
      <t xml:space="preserve">: مانده بدهکاران بابت اعتبارات اسنادی پرداخت شده </t>
    </r>
  </si>
  <si>
    <t>اطلاعات سالانه ( سال 1401 و دو دوره قبل )</t>
  </si>
  <si>
    <t>اطلاعات سالانه ( سال1401 و دو دوره قبل )</t>
  </si>
  <si>
    <t xml:space="preserve">سال 1400 -   با مجموع سرمايه 25.384 ميليارد ريال </t>
  </si>
  <si>
    <r>
      <rPr>
        <b/>
        <sz val="16"/>
        <rFont val="B Mitra"/>
        <family val="0"/>
      </rPr>
      <t>سال 1401 -</t>
    </r>
    <r>
      <rPr>
        <b/>
        <sz val="14"/>
        <rFont val="B Mitra"/>
        <family val="0"/>
      </rPr>
      <t xml:space="preserve">  </t>
    </r>
    <r>
      <rPr>
        <b/>
        <sz val="11"/>
        <rFont val="B Mitra"/>
        <family val="0"/>
      </rPr>
      <t xml:space="preserve"> با مجموع سرمايه 25.384 ميليارد ريال </t>
    </r>
  </si>
  <si>
    <r>
      <t>اطلاعات سالانه</t>
    </r>
    <r>
      <rPr>
        <b/>
        <sz val="16"/>
        <color indexed="10"/>
        <rFont val="B Mitra"/>
        <family val="0"/>
      </rPr>
      <t xml:space="preserve"> ( سال 1401</t>
    </r>
    <r>
      <rPr>
        <b/>
        <sz val="16"/>
        <rFont val="B Mitra"/>
        <family val="0"/>
      </rPr>
      <t xml:space="preserve"> و دو دوره قبل </t>
    </r>
    <r>
      <rPr>
        <b/>
        <sz val="16"/>
        <color indexed="10"/>
        <rFont val="B Mitra"/>
        <family val="0"/>
      </rPr>
      <t>)</t>
    </r>
  </si>
  <si>
    <t>1401</t>
  </si>
  <si>
    <r>
      <t>اطلاعات سالانه</t>
    </r>
    <r>
      <rPr>
        <sz val="12"/>
        <color indexed="10"/>
        <rFont val="Titr"/>
        <family val="0"/>
      </rPr>
      <t xml:space="preserve"> ( سال1401 و دو دوره قبل )</t>
    </r>
  </si>
  <si>
    <t>يادداشت شماره30 صورتهای مالی</t>
  </si>
  <si>
    <t>يادداشت شماره 30 صورتهاي مالي</t>
  </si>
  <si>
    <t>يادداشتهاي شماره 42, 43  صورتهاي مالي</t>
  </si>
  <si>
    <t>يادداشتهاي شماره 26، 27و39   صورتهاي مالي</t>
  </si>
  <si>
    <t xml:space="preserve">جزيی از يادداشت شماره  27 </t>
  </si>
  <si>
    <t>69- اطلاعات تسهیلات و تعهدات اشخاص مرتبط</t>
  </si>
  <si>
    <t xml:space="preserve"> نام و نام خانوادگي شخص حقيقي/ نام شخص حقوقي </t>
  </si>
  <si>
    <t>تعیین ارتباط بر اساس فصل دوم آيين‌نامه</t>
  </si>
  <si>
    <t xml:space="preserve"> تعهدات </t>
  </si>
  <si>
    <t>انواع</t>
  </si>
  <si>
    <t>ارزش</t>
  </si>
  <si>
    <t>تعهد ناخالص</t>
  </si>
  <si>
    <t>خالص تعهد</t>
  </si>
  <si>
    <t>خالص تعهد با اعمال ضريب تبديل</t>
  </si>
  <si>
    <t>7 - 2</t>
  </si>
  <si>
    <t>0</t>
  </si>
  <si>
    <t xml:space="preserve">سپرده‌هاي قرض‌الحسنه پس انداز و سرمايه‌گذاري مدت‌دار </t>
  </si>
  <si>
    <t>بدهکاران - حساب فی مابین</t>
  </si>
  <si>
    <t>8 - 2</t>
  </si>
  <si>
    <t>60</t>
  </si>
  <si>
    <t>چک واوراق سهام و ساير اوراق بهادار</t>
  </si>
  <si>
    <t>نقدی-چک واوراق سهام و ساير اوراق بهادار</t>
  </si>
  <si>
    <t>شرکت سامان سرمايه هما</t>
  </si>
  <si>
    <t>9 - 2</t>
  </si>
  <si>
    <t>سفته وبرات-چک واوراق سهام و ساير اوراق بهادار</t>
  </si>
  <si>
    <t>شرکت سلامت الکترونيک برکت</t>
  </si>
  <si>
    <t>سفته وبرات-نقدی-چک واوراق سهام و ساير اوراق بهادار</t>
  </si>
  <si>
    <t>نقدي</t>
  </si>
  <si>
    <t>سپرده‌هاي قرض‌الحسنه پس انداز و سرمايه‌گذاري مدت‌دار-چک واوراق سهام و ساير اوراق بهادار</t>
  </si>
  <si>
    <t>شرکت توسعه بازار صنایع خلاق برهان</t>
  </si>
  <si>
    <t>موسسه بنیاد علوی</t>
  </si>
  <si>
    <t>شرکت توسعه فناوری اطلاعات سینا(تفاس)</t>
  </si>
  <si>
    <t>شرکت مادر تخصصي مالي و سرمايه گذاري سينا</t>
  </si>
  <si>
    <t>شرکت سینا یاران نور ایرانیان</t>
  </si>
  <si>
    <t>96</t>
  </si>
  <si>
    <t>ملکی - چک واوراق سهام و ساير اوراق بهادار</t>
  </si>
  <si>
    <t>شرکت لیزینگ جامع سینا</t>
  </si>
  <si>
    <t>سرمايه نظارتی بانک/ موسسه اعتباری غیر بانکی</t>
  </si>
  <si>
    <t>-70</t>
  </si>
  <si>
    <t>اطلاعات تسهيلات و تعهدات کلان مطابق مصوبه 166 جلسه مورخ 1392/08/07  شورای پول و اعتبار (بخشنامه شماره 92/242553 مورخ 1392/08/16 بانک مرکزی ج.ا.ا.) بیش از 2.253.948 میلیون ریال به شرح زیر می‌باشد:</t>
  </si>
  <si>
    <t>مانده تسهیلات و تعهدات کلان پس از کسر استثنائات و اعمال ضرایب</t>
  </si>
  <si>
    <t>سپرده بلند مدت وجه نقد</t>
  </si>
  <si>
    <t>392.1401.363</t>
  </si>
  <si>
    <t xml:space="preserve">1401/06/28 </t>
  </si>
  <si>
    <t>چک سهام و اوراق بهادار</t>
  </si>
  <si>
    <t>01/68092</t>
  </si>
  <si>
    <t xml:space="preserve">1401/09/03 </t>
  </si>
  <si>
    <t>00/872-الف11</t>
  </si>
  <si>
    <t xml:space="preserve">1400/12/04 </t>
  </si>
  <si>
    <t>00/872- الف11</t>
  </si>
  <si>
    <t>00/872-الف 11</t>
  </si>
  <si>
    <t>چک وجه نقد</t>
  </si>
  <si>
    <t>01/159550</t>
  </si>
  <si>
    <t xml:space="preserve">1401/08/22 </t>
  </si>
  <si>
    <t>392.1401.389</t>
  </si>
  <si>
    <t xml:space="preserve">1401/08/15 </t>
  </si>
  <si>
    <t>01/103475</t>
  </si>
  <si>
    <t xml:space="preserve">1401/06/03 </t>
  </si>
  <si>
    <t>چک سهام و اوراق بهاداروجه نقد</t>
  </si>
  <si>
    <t>01/111161</t>
  </si>
  <si>
    <t xml:space="preserve">1401/06/13 </t>
  </si>
  <si>
    <t>01/157644</t>
  </si>
  <si>
    <t xml:space="preserve">1401/08/21 </t>
  </si>
  <si>
    <t xml:space="preserve">چک </t>
  </si>
  <si>
    <t>392.1401.442</t>
  </si>
  <si>
    <t xml:space="preserve">1401/10/21 </t>
  </si>
  <si>
    <t>1401/09/21</t>
  </si>
  <si>
    <t>01/106914</t>
  </si>
  <si>
    <t xml:space="preserve">1401/06/08 </t>
  </si>
  <si>
    <t>01/103474</t>
  </si>
  <si>
    <t>01/157646</t>
  </si>
  <si>
    <t>01/159551</t>
  </si>
  <si>
    <t>01/111137</t>
  </si>
  <si>
    <t>001/111137</t>
  </si>
  <si>
    <t>توسعه فرآورده هاي نفتي افق خاورميانه</t>
  </si>
  <si>
    <t>01/238797</t>
  </si>
  <si>
    <t xml:space="preserve">1401/12/09 </t>
  </si>
  <si>
    <t>00/907-الف 11</t>
  </si>
  <si>
    <t xml:space="preserve">1400/12/14 </t>
  </si>
  <si>
    <t>00/907-الف11</t>
  </si>
  <si>
    <t>مهندسين مشاور افق معادن خاورميانه</t>
  </si>
  <si>
    <t>392.1401.429</t>
  </si>
  <si>
    <t xml:space="preserve">1401/09/22 </t>
  </si>
  <si>
    <t>392.1401.444</t>
  </si>
  <si>
    <t xml:space="preserve">1401/10/24 </t>
  </si>
  <si>
    <t>392.1401.445</t>
  </si>
  <si>
    <t>392.1401.446</t>
  </si>
  <si>
    <t>392.1401.447</t>
  </si>
  <si>
    <t>01/106916</t>
  </si>
  <si>
    <t>01/100356</t>
  </si>
  <si>
    <t xml:space="preserve">1401/05/31 </t>
  </si>
  <si>
    <t>افق توسعه معادن خاورميانه</t>
  </si>
  <si>
    <t>01/236698</t>
  </si>
  <si>
    <t xml:space="preserve">1401/12/07 </t>
  </si>
  <si>
    <t>01/111157</t>
  </si>
  <si>
    <t>1401/08/23</t>
  </si>
  <si>
    <t>زامياد</t>
  </si>
  <si>
    <t>01/197144</t>
  </si>
  <si>
    <t xml:space="preserve">1401/10/12 </t>
  </si>
  <si>
    <t>رادياتور ايران</t>
  </si>
  <si>
    <t>01/93758</t>
  </si>
  <si>
    <t xml:space="preserve">1401/05/22 </t>
  </si>
  <si>
    <t>1401/05/22</t>
  </si>
  <si>
    <t>1401/03/16</t>
  </si>
  <si>
    <t>چک قرارداد</t>
  </si>
  <si>
    <t>01/92976</t>
  </si>
  <si>
    <t xml:space="preserve">1401/05/20 </t>
  </si>
  <si>
    <t>01/69106</t>
  </si>
  <si>
    <t xml:space="preserve">1401/04/13 </t>
  </si>
  <si>
    <t>1400/11/25</t>
  </si>
  <si>
    <t>1401/08/30</t>
  </si>
  <si>
    <t>چک ضمانتنامه</t>
  </si>
  <si>
    <t>داروئي ره آورد تامين</t>
  </si>
  <si>
    <t>01/216613</t>
  </si>
  <si>
    <t xml:space="preserve">1401/11/09 </t>
  </si>
  <si>
    <t>1401/09/28</t>
  </si>
  <si>
    <t>1401/07/11</t>
  </si>
  <si>
    <t>1401/03/09</t>
  </si>
  <si>
    <t xml:space="preserve">1401/10/04 </t>
  </si>
  <si>
    <t>01/127475</t>
  </si>
  <si>
    <t xml:space="preserve">1401/07/09 </t>
  </si>
  <si>
    <t>1401/03/08</t>
  </si>
  <si>
    <t>چک سفتهسپرده کوتاه مدت - نقدي</t>
  </si>
  <si>
    <t>چک سفته</t>
  </si>
  <si>
    <t xml:space="preserve">1399/05/19 </t>
  </si>
  <si>
    <t xml:space="preserve">1399/02/22 </t>
  </si>
  <si>
    <t>چک سهام و اوراق بهادار وجه نقد</t>
  </si>
  <si>
    <t>1401/08/09</t>
  </si>
  <si>
    <t>1401/06/28</t>
  </si>
  <si>
    <t>01/30267</t>
  </si>
  <si>
    <t xml:space="preserve">1401/02/24 </t>
  </si>
  <si>
    <t>1401/06/07</t>
  </si>
  <si>
    <t xml:space="preserve">1401/01/17 </t>
  </si>
  <si>
    <t>چک سهام و اوراق بهاداروجه نقد سپرده قرض الحسنه - نقدي</t>
  </si>
  <si>
    <t>توليدمواداوليه داروئي البرزبالک</t>
  </si>
  <si>
    <t>1401/02/26</t>
  </si>
  <si>
    <t>چک وثيقه ملکي</t>
  </si>
  <si>
    <t>1401/05/24</t>
  </si>
  <si>
    <t>1401/12/09</t>
  </si>
  <si>
    <t>چک سپرده کوتاه مدت - نقدي</t>
  </si>
  <si>
    <t>1401/12/02</t>
  </si>
  <si>
    <t>01/207604</t>
  </si>
  <si>
    <t xml:space="preserve">1401/10/27 </t>
  </si>
  <si>
    <t>1401/11/18</t>
  </si>
  <si>
    <t>1400/12/09</t>
  </si>
  <si>
    <t>چک سپرده قرض الحسنه - نقدي</t>
  </si>
  <si>
    <t>01/127418</t>
  </si>
  <si>
    <t>01/211548</t>
  </si>
  <si>
    <t xml:space="preserve">1401/11/03 </t>
  </si>
  <si>
    <t xml:space="preserve">1401/12/25 </t>
  </si>
  <si>
    <t>00/167629</t>
  </si>
  <si>
    <t>01/116929</t>
  </si>
  <si>
    <t>صنايع غذايي مهرشهر</t>
  </si>
  <si>
    <t>01/87752</t>
  </si>
  <si>
    <t xml:space="preserve">1401/05/10 </t>
  </si>
  <si>
    <t>1401/12/11</t>
  </si>
  <si>
    <t>ليزينگ جامع سينا</t>
  </si>
  <si>
    <t>01/180853</t>
  </si>
  <si>
    <t xml:space="preserve">1401/09/20 </t>
  </si>
  <si>
    <t xml:space="preserve">1401/11/26 </t>
  </si>
  <si>
    <t>1401/11/25</t>
  </si>
  <si>
    <t>1401/12/13</t>
  </si>
  <si>
    <t>پايا سامان پارس ( هلدينگ بنياد )</t>
  </si>
  <si>
    <t>جنرال مکانيک</t>
  </si>
  <si>
    <t>چک سپرده بلند مدت</t>
  </si>
  <si>
    <t>تامين برق و آب ايران</t>
  </si>
  <si>
    <t>11/2/969</t>
  </si>
  <si>
    <t xml:space="preserve">1393/02/30 </t>
  </si>
  <si>
    <t>11/2/525</t>
  </si>
  <si>
    <t xml:space="preserve">1393/07/16 </t>
  </si>
  <si>
    <t>1395/11/17</t>
  </si>
  <si>
    <t xml:space="preserve">1396/03/11 </t>
  </si>
  <si>
    <t xml:space="preserve">1397/03/12 </t>
  </si>
  <si>
    <t>چک وجه نقد سپرده کوتاه مدت - نقدي</t>
  </si>
  <si>
    <t xml:space="preserve">1398/04/16 </t>
  </si>
  <si>
    <t>11الف/00/315</t>
  </si>
  <si>
    <t>ملي ساختمان</t>
  </si>
  <si>
    <t xml:space="preserve">1401/08/12 </t>
  </si>
  <si>
    <t>1396/05/27</t>
  </si>
  <si>
    <t>1396/12/21</t>
  </si>
  <si>
    <t>1397/05/15</t>
  </si>
  <si>
    <t>1395/05/27</t>
  </si>
  <si>
    <t xml:space="preserve">1397/05/15 </t>
  </si>
  <si>
    <t xml:space="preserve">1400/02/07 </t>
  </si>
  <si>
    <t>چک سفته سپرده قرض الحسنه - نقدي</t>
  </si>
  <si>
    <t xml:space="preserve">1400/06/15 </t>
  </si>
  <si>
    <t>خانه</t>
  </si>
  <si>
    <t>1401/10/21</t>
  </si>
  <si>
    <t>خانه ايرانيان</t>
  </si>
  <si>
    <t xml:space="preserve">1396/02/20 </t>
  </si>
  <si>
    <t>1396/02/20</t>
  </si>
  <si>
    <t>1397/06/04</t>
  </si>
  <si>
    <t>1395/12/24</t>
  </si>
  <si>
    <t xml:space="preserve">1396/08/24 </t>
  </si>
  <si>
    <t xml:space="preserve">1397/06/04 </t>
  </si>
  <si>
    <t>چک وثيقه ملکي ضمانتنامه</t>
  </si>
  <si>
    <t>دي</t>
  </si>
  <si>
    <t>1397/04/05</t>
  </si>
  <si>
    <t>1396/12/27</t>
  </si>
  <si>
    <t>1397/02/11</t>
  </si>
  <si>
    <t xml:space="preserve">1397/03/13 </t>
  </si>
  <si>
    <t>رامان</t>
  </si>
  <si>
    <t xml:space="preserve">1397/12/19 </t>
  </si>
  <si>
    <t xml:space="preserve">1395/05/25 </t>
  </si>
  <si>
    <t xml:space="preserve">انرژي گستر سينا ( هلدينگ بنياد ) </t>
  </si>
  <si>
    <t>01/65781</t>
  </si>
  <si>
    <t xml:space="preserve">1401/04/09 </t>
  </si>
  <si>
    <t>01/159928</t>
  </si>
  <si>
    <t xml:space="preserve">1401/08/23 </t>
  </si>
  <si>
    <t xml:space="preserve">1401/10/19 </t>
  </si>
  <si>
    <t xml:space="preserve">1401/07/12 </t>
  </si>
  <si>
    <t>124/678484</t>
  </si>
  <si>
    <t xml:space="preserve">1401/06/16 </t>
  </si>
  <si>
    <t xml:space="preserve">1401/08/26 </t>
  </si>
  <si>
    <t xml:space="preserve">1401/09/16 </t>
  </si>
  <si>
    <t>1401/10/05</t>
  </si>
  <si>
    <t>1401/10/11</t>
  </si>
  <si>
    <t>1401/11/02</t>
  </si>
  <si>
    <t>1401/10/18</t>
  </si>
  <si>
    <t xml:space="preserve">1401/05/18 </t>
  </si>
  <si>
    <t xml:space="preserve">1401/11/05 </t>
  </si>
  <si>
    <t xml:space="preserve">1401/11/25 </t>
  </si>
  <si>
    <t xml:space="preserve">1401/07/25 </t>
  </si>
  <si>
    <t>1401/08/02</t>
  </si>
  <si>
    <t>ترابري بين المللي تهران</t>
  </si>
  <si>
    <t>01/92975</t>
  </si>
  <si>
    <t>سپرده کوتاه مدت - نقدي</t>
  </si>
  <si>
    <t>01/60482</t>
  </si>
  <si>
    <t xml:space="preserve">1401/04/02 </t>
  </si>
  <si>
    <t>چک سفته وثيقه ملکي</t>
  </si>
  <si>
    <t>چک سفته وجه نقد</t>
  </si>
  <si>
    <t>صنایع مس شهید باهنر</t>
  </si>
  <si>
    <t>1401/12/07/02</t>
  </si>
  <si>
    <t>1401/10/18/01</t>
  </si>
  <si>
    <t xml:space="preserve">1401/10/18 </t>
  </si>
  <si>
    <t>1401/05/10</t>
  </si>
  <si>
    <t>سپرده کوتاه مدت - نقديقرارداد</t>
  </si>
  <si>
    <t>سپرده بلند مدت سپرده کوتاه مدت - نقدي قرارداد</t>
  </si>
  <si>
    <t>سپرده بلند مدت قرارداد</t>
  </si>
  <si>
    <t>صنایع غذایی مهین (ایوب پایداری )</t>
  </si>
  <si>
    <t>1401/04/04</t>
  </si>
  <si>
    <t>1401/12/16</t>
  </si>
  <si>
    <t>1400/11/11</t>
  </si>
  <si>
    <t>بنیاد تعاون بسیج</t>
  </si>
  <si>
    <t>حمل و نقل داخلي و بين المللي جوان سير ايثار</t>
  </si>
  <si>
    <t xml:space="preserve">1401/11/02 </t>
  </si>
  <si>
    <t>00/225-الف11</t>
  </si>
  <si>
    <t xml:space="preserve">1400/06/18 </t>
  </si>
  <si>
    <t>00/225-الف</t>
  </si>
  <si>
    <t>چک سهام و اوراق بهادارسپرده قرض الحسنه - نقدي</t>
  </si>
  <si>
    <t>مسکن و عمران اجتماعي بسيج</t>
  </si>
  <si>
    <t>چک سهام و اوراق بهادارضمانتنامه</t>
  </si>
  <si>
    <t>مادر تخصصي ساخت و توسعه زير بناهاي حمل و نقل کشور</t>
  </si>
  <si>
    <t xml:space="preserve">جمع کــل </t>
  </si>
  <si>
    <t xml:space="preserve">سرمایه نظارتی مبنای سایر نسبت های احتیاطی بانک در مقطع گزارش </t>
  </si>
  <si>
    <t>حد مجاز فردی تسهیلات و تعهدات کلان(20درصد سرمایه نظارتی)</t>
  </si>
  <si>
    <t>حد مجاز جمعی تسهیلات و تعهدات کلان(8 برابر سرمایه نظارتی)</t>
  </si>
  <si>
    <t>حد مجاز جمعی تسهیلات و تعهدات کلان شعب بانک های خارجی (5درصد مجموع دارایی های شعبه)</t>
  </si>
  <si>
    <t xml:space="preserve">واحد سازمانی مرتبط با آئین نامه ( مطابق ماده 11 آيين نامه ) </t>
  </si>
  <si>
    <t xml:space="preserve">مدیریت اعتبارات </t>
  </si>
  <si>
    <t>يادداشت شماره 1 -30  صورتهای مالی</t>
  </si>
  <si>
    <t>يادداشتهای شماره 1 - 30 صورتهای مالی</t>
  </si>
  <si>
    <t>يادداشت شماره 5 - 30  صورتهای مالی</t>
  </si>
  <si>
    <t>سال1401</t>
  </si>
  <si>
    <t>بدهي به بانك‌ها و ساير موسسات اعتباري غیربانکی</t>
  </si>
  <si>
    <t>خالص وضعیت باز ارزی مثبت ( منفی ) هر  ارز در تاریخ 1401/12/29</t>
  </si>
  <si>
    <t>معادل ریالی خالص وضعیت باز هر ارز در تاریخ 1401/12/29-میلیون ریال</t>
  </si>
  <si>
    <t xml:space="preserve"> وضعیت باز هر ارز نسبت به سرمایه نظارتی در تاریخ 1401/12/29-درصد</t>
  </si>
  <si>
    <t>وضعیت باز هر ارز نسبت به سرمایه نظارتی مبنای سایر نسبت های احتیاطی در تاریخ 1400/12/29-درصد</t>
  </si>
  <si>
    <t>دارایی های نامشهود (به استثنای سرقفلی محل کسب و پیشه (حق کسب و پیشه))</t>
  </si>
  <si>
    <t>64-7-1یادداشت</t>
  </si>
  <si>
    <t>یادداشت5-5-64</t>
  </si>
  <si>
    <t>یادداشت1-2-7-64</t>
  </si>
  <si>
    <t>مبلغ تعدیل شده با احتساب وثایق و ضرایب تبدیل *</t>
  </si>
  <si>
    <t>64-7-3-</t>
  </si>
  <si>
    <t xml:space="preserve">سرمايه نظارتی  تائید شده </t>
  </si>
  <si>
    <t>64-7-4-</t>
  </si>
  <si>
    <t>جمع حقوق مالکانه</t>
  </si>
  <si>
    <t>درجه اهرمی عبارتست از جمع حقوق صاحبان سهام به دارایی‌های بانک، درجه اهرمی بانک در پایان سال مالی منتهی به 1401 برابر با 7 درصد می‌باشد.</t>
  </si>
  <si>
    <t>درجه اهرمی عبارتست از جمع حقوق صاحبان سهام به دارایی‌های بانک، درجه اهرمی بانک در پایان دوره مالی منتهی به 1401 برابر با 7 درصد می‌باشد.</t>
  </si>
  <si>
    <t>جزيی از يادداشت شماره 46 صورتهای مالی</t>
  </si>
  <si>
    <r>
      <rPr>
        <b/>
        <sz val="12"/>
        <color indexed="10"/>
        <rFont val="B Mitra"/>
        <family val="0"/>
      </rPr>
      <t>جدول بند 5 -12</t>
    </r>
    <r>
      <rPr>
        <b/>
        <sz val="12"/>
        <rFont val="B Mitra"/>
        <family val="0"/>
      </rPr>
      <t xml:space="preserve"> : مانده اقلام زير خط ترازنامه نظير بروات قبولي نويسي شده ، انواع ضمانتنامه ها ، انواع اعتبارات اسنادي ، ظهرنويسي ها، وجوه اداره شده ، تضمينات و ... . (یادداشت 59)</t>
    </r>
  </si>
  <si>
    <t>يادداشت شماره  15و 13 صورتهای مالی</t>
  </si>
  <si>
    <t>جزيی از يادداشت شماره 30 و 40  صورتهای مالی</t>
  </si>
  <si>
    <t>جزيی از يادداشت شماره 1-42 صورتهای مالی</t>
  </si>
  <si>
    <t>اقلام مندرج در ذيل صورت سود و زيان و يادداشت 25,44  صورتهای مالی</t>
  </si>
  <si>
    <t>تاریخ تصویب</t>
  </si>
  <si>
    <t>1393/02/31</t>
  </si>
  <si>
    <t>1387/05/18</t>
  </si>
  <si>
    <t>1394/11/30</t>
  </si>
  <si>
    <t>1397/04/26</t>
  </si>
  <si>
    <t>1400/06/24</t>
  </si>
  <si>
    <t>1399/02/29</t>
  </si>
  <si>
    <t>1399/02/22</t>
  </si>
  <si>
    <t>1399/05/19</t>
  </si>
  <si>
    <t>1394/10/01</t>
  </si>
  <si>
    <t>1396/05/23</t>
  </si>
  <si>
    <t>1396/06/29</t>
  </si>
  <si>
    <t>1400/08/19</t>
  </si>
  <si>
    <t>1397/04/09</t>
  </si>
  <si>
    <t>1397/04/25</t>
  </si>
  <si>
    <t>1397/10/18</t>
  </si>
  <si>
    <t>1398/05/06</t>
  </si>
  <si>
    <t>1399/04/04</t>
  </si>
  <si>
    <t>1400/10/15</t>
  </si>
  <si>
    <t>1400/04/13</t>
  </si>
  <si>
    <t>جزيی از يادداشت شماره 30  صورتهای مالی</t>
  </si>
  <si>
    <t>جزيی از يادداشت شماره 32 صورتهای مالی</t>
  </si>
  <si>
    <t>وضعیت ارزی بانک در پایان سال 1401 به شرح زیر است:</t>
  </si>
  <si>
    <t>یادداشت</t>
  </si>
  <si>
    <t>26-2و1-9-16</t>
  </si>
  <si>
    <t>64-7</t>
  </si>
  <si>
    <t>59-1</t>
  </si>
  <si>
    <t>59-2</t>
  </si>
  <si>
    <t>(ادامه)5-5-64-تحلیل ارزش در معرض خطر نرخ ارز</t>
  </si>
  <si>
    <t>وضعیت ارزی بانک در پایان سال 1400 به شرح زیر است:</t>
  </si>
  <si>
    <t>64-7-2-1-جمع دارایی‌های موزون شده به ریسک اعتباری در پایان سال مالی منتهی به 1401/12/29مبلغ 363,954,355 میلیون ریال می‌باشد.</t>
  </si>
  <si>
    <t>مطالبات (در قالب تسهیلات، سپرده گذاری و خرید اوراق بهادار) از موسسات اعتباری</t>
  </si>
  <si>
    <t>اصل تسهیلات عقود مشارکتی (مشارکت مدنی ، مضاربه ، مساقات ، مزارعه) شرکت های پذیرفته شده در بورس</t>
  </si>
  <si>
    <t>اصل تسهیلات عقود مشارکتی (مشارکت مدنی ، مضاربه ، مساقات ، مزارعه) سایر اشخاص حقیقی و حقوقی</t>
  </si>
  <si>
    <t>اصل و سود تسهیلات عقود غیر مشارکتی - بابت املاک مسکونی</t>
  </si>
  <si>
    <t>مانده اصل و سود تسهیلات عقود غیر مشارکتی - اصل تسهیلات اعطایی حداکثر 20 میلیارد ریال</t>
  </si>
  <si>
    <t>مانده اصل و سود تسهیلات عقود غیر مشارکتی - اصل تسهیلات اعطایی بیش از 20 میلیارد ریال با رتبه اعتباری بسیار خوب</t>
  </si>
  <si>
    <t>مانده اصل و سود تسهیلات عقود غیر مشارکتی - اصل تسهیلات اعطایی بیش از 20 میلیارد ریال با رتبه اعتباری خوب</t>
  </si>
  <si>
    <t>مانده اصل و سود تسهیلات عقود غیر مشارکتی - اصل تسهیلات اعطایی بیش از 20 میلیارد ریال با رتبه اعتباری متوسط</t>
  </si>
  <si>
    <t>مانده اصل و سود تسهیلات عقود غیر مشارکتی - اصل تسهیلات اعطایی بیش از 20 میلیارد ریال با رتبه اعتباری ضعیف</t>
  </si>
  <si>
    <t>مانده اصل و سود تسهیلات عقود غیر مشارکتی - اصل تسهیلات اعطایی بیش از 20 میلیارد ریال با رتبه اعتباری بسیار ضعیف</t>
  </si>
  <si>
    <t>مانده اصل و سود تسهیلات عقود غیر مشارکتی اعم از اشخاص حقیقی و حقوقی که در بندهای فوق قرار نمی گیرد</t>
  </si>
  <si>
    <t>مطالبات تسهیلاتی یا خرید اوراق بهادار از سایر دولت ها ، بانک های مرکزی و نهادهای عمومی غیر دولتی در سایر کشورها  رتبه اعتباری +AAA تا -AA</t>
  </si>
  <si>
    <t>مطالبات تسهیلاتی یا خرید اوراق بهادار از سایر دولت ها ، بانک های مرکزی و نهادهای عمومی غیر دولتی در سایر کشورها  رتبه اعتباری +A تا -A</t>
  </si>
  <si>
    <t>مطالبات تسهیلاتی یا خرید اوراق بهادار از سایر دولت ها ، بانک های مرکزی و نهادهای عمومی غیر دولتی در سایر کشورها  رتبه اعتباری +BBB تا -BBB</t>
  </si>
  <si>
    <t>مطالبات تسهیلاتی یا خرید اوراق بهادار از سایر دولت ها ، بانک های مرکزی و نهادهای عمومی غیر دولتی در سایر کشورها  رتبه اعتباری +BB تا -B</t>
  </si>
  <si>
    <t>مطالبات تسهیلاتی یا خرید اوراق بهادار از سایر دولت ها ، بانک های مرکزی و نهادهای عمومی غیر دولتی در سایر کشورها  رتبه اعتباری پایین -B</t>
  </si>
  <si>
    <t xml:space="preserve">مطالبات تسهیلاتی یا خرید اوراق بهادار از سایر دولت ها ، بانک های مرکزی و نهادهای عمومی غیر دولتی در سایر کشورها  بدون رتبه اعتباری </t>
  </si>
  <si>
    <t>مطالبات تسهیلاتی یا خرید اوراق بهاداراز بانک های توسعه ای چند جانبه ای رتبه اعتباری +AAA تا -AA</t>
  </si>
  <si>
    <t>مطالبات تسهیلاتی یا خرید اوراق بهاداراز بانک های توسعه ای چند جانبه ای رتبه اعتباری +A تا -A</t>
  </si>
  <si>
    <t>مطالبات تسهیلاتی یا خرید اوراق بهاداراز بانک های توسعه ای چند جانبه ای  رتبه اعتباری +BBB تا -BBB</t>
  </si>
  <si>
    <t>مطالبات تسهیلاتی یا خرید اوراق بهاداراز بانک های توسعه ای چند جانبه ای  رتبه اعتباری +BB تا -B</t>
  </si>
  <si>
    <t>مطالبات تسهیلاتی یا خرید اوراق بهاداراز بانک های توسعه ای چند جانبه ای  رتبه اعتباری پایین -B</t>
  </si>
  <si>
    <t xml:space="preserve">مطالبات تسهیلاتی یا خرید اوراق بهاداراز بانک های توسعه ای چند جانبه ای بدون رتبه اعتباری </t>
  </si>
  <si>
    <t>مطالبات تسهیلاتی یا خرید اوراق بهاداراز موسسات اعتباری و نهادهای مالی سایر کشورها رتبه اعتباری +AAA تا -AA</t>
  </si>
  <si>
    <t>مطالبات تسهیلاتی یا خرید اوراق بهاداراز موسسات اعتباری و نهادهای مالی سایر کشورها رتبه اعتباری +A تا -A</t>
  </si>
  <si>
    <t>مطالبات تسهیلاتی یا خرید اوراق بهاداراز موسسات اعتباری و نهادهای مالی سایر کشورها رتبه اعتباری +BBB تا -BBB</t>
  </si>
  <si>
    <t>مطالبات تسهیلاتی یا خرید اوراق بهاداراز موسسات اعتباری و نهادهای مالی سایر کشورها رتبه اعتباری +BB تا -B</t>
  </si>
  <si>
    <t>مطالبات تسهیلاتی یا خرید اوراق بهاداراز موسسات اعتباری و نهادهای مالی سایر کشورها رتبه اعتباری پایین -B</t>
  </si>
  <si>
    <t xml:space="preserve">مطالبات تسهیلاتی یا خرید اوراق بهاداراز موسسات اعتباری و نهادهای مالی سایر کشورها بدون رتبه اعتباری </t>
  </si>
  <si>
    <t>مطالبات ناشی از سپرده گذاری و تسهیلات یا خرید اوراق بهادار از گروه بانک‌ توسعه اسلامي  و نهادهاي زيرمجموعه آن و گروه بانک جهاني</t>
  </si>
  <si>
    <t>مطالبات تسهیلاتی یا خرید اوراق بهاداراز سایر اشخاص حقوقی سایر کشورها یا اشخاص حقوقی داخل کشور  رتبه اعتباری +AAA تا -AA</t>
  </si>
  <si>
    <t>مطالبات تسهیلاتی یا خرید اوراق بهاداراز سایر اشخاص حقوقی سایر کشورها یا اشخاص حقوقی داخل کشور رتبه اعتباری +A تا -A</t>
  </si>
  <si>
    <t>مطالبات تسهیلاتی یا خرید اوراق بهاداراز سایر اشخاص حقوقی سایر کشورها یا اشخاص حقوقی داخل کشور  رتبه اعتباری +BBB تا -BB</t>
  </si>
  <si>
    <t>مطالبات تسهیلاتی یا خرید اوراق بهاداراز سایر اشخاص حقوقی سایر کشورها یا اشخاص حقوقی داخل کشور رتبه اعتباری پایین -BB</t>
  </si>
  <si>
    <t xml:space="preserve">مطالبات تسهیلاتی یا خرید اوراق بهاداراز سایر اشخاص حقوقی سایر کشورها بدون رتبه اعتباری </t>
  </si>
  <si>
    <t>64-7-2-3-جمع دارایی‌های موزون شده به ریسک عملیاتی در پایان سال مالی منتهی به 1401/12/29مبلغ 56,351,627 میلیون ریال می‌باشد.</t>
  </si>
  <si>
    <t>نسبت کفایت سرمایه بانک در پایان سال مالی منتهی به 1401/12/29برابر با 8.2 درصد می‌باشد.</t>
  </si>
  <si>
    <t>سرمایه نظارتی نافذ (مبنای محاسبه سایر نسبت های احتیاطی)، سرمایه نظارتی مورد تایید بانک مرکزی در تاریخ 1401/12/29 می باشد. نسبت کفایت سرمایه از تقسیم سرمایه نظارتی (یادداشت 1-7-64) به مبلغ 34,740,988 میلیون ریال  بر جمع دارایی‌های موزون شده به ریسک به مبلغ 422,582,633 میلیون ریال به‌دست می‌آید.</t>
  </si>
  <si>
    <t>نسبت کفایت سرمایه از تقسیم سرمایه نظارتی (یادداشت 1-7-54) به مبلغ 34,098,988 میلیون ریال بر جمع دارایی‌های موزون شده به ریسک به مبلغ 422,263,633  میلیون ریال به‌دست می‌آید.</t>
  </si>
  <si>
    <r>
      <rPr>
        <b/>
        <sz val="11"/>
        <rFont val="Arial"/>
        <family val="2"/>
      </rPr>
      <t xml:space="preserve">یادداشتهای </t>
    </r>
    <r>
      <rPr>
        <b/>
        <sz val="11"/>
        <rFont val="Mitra"/>
        <family val="0"/>
      </rPr>
      <t xml:space="preserve"> 30و35و42و64و69و70</t>
    </r>
  </si>
  <si>
    <t>1-15مقطع زمانی یک ساله منتهی به اسفند 1401</t>
  </si>
  <si>
    <t>دولتی :</t>
  </si>
  <si>
    <t>حق‌الوکاله (به میزان 3 درصد)</t>
  </si>
  <si>
    <r>
      <t>سرمايه پايه(اصلی + ت</t>
    </r>
    <r>
      <rPr>
        <b/>
        <sz val="11"/>
        <rFont val="B Nazanin"/>
        <family val="0"/>
      </rPr>
      <t>کمیلی)</t>
    </r>
    <r>
      <rPr>
        <b/>
        <sz val="11"/>
        <color indexed="10"/>
        <rFont val="Mitra"/>
        <family val="0"/>
      </rPr>
      <t>(طبق صورتهاي مالي بانک)</t>
    </r>
  </si>
  <si>
    <r>
      <t>سرمايه پرداخت شده و اندوخته ها</t>
    </r>
    <r>
      <rPr>
        <b/>
        <sz val="11"/>
        <color indexed="10"/>
        <rFont val="Mitra"/>
        <family val="0"/>
      </rPr>
      <t xml:space="preserve">(طبق صورتهاي مالي بانک) </t>
    </r>
  </si>
  <si>
    <t>حقوق مالکانه</t>
  </si>
  <si>
    <t>سال 1401</t>
  </si>
  <si>
    <t>سال 1400</t>
  </si>
  <si>
    <t>1399</t>
  </si>
  <si>
    <t>غیر دولتی:</t>
  </si>
</sst>
</file>

<file path=xl/styles.xml><?xml version="1.0" encoding="utf-8"?>
<styleSheet xmlns="http://schemas.openxmlformats.org/spreadsheetml/2006/main">
  <numFmts count="62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0.0%"/>
    <numFmt numFmtId="175" formatCode="#,##0_ ;[Red]\(#,##0\ \)"/>
    <numFmt numFmtId="176" formatCode="#,##0_-;[Red]\(#,##0\)"/>
    <numFmt numFmtId="177" formatCode="0.0"/>
    <numFmt numFmtId="178" formatCode="_-* #,##0_-;_-* #,##0\-;_-* &quot;-&quot;??_-;_-@_-"/>
    <numFmt numFmtId="179" formatCode="#,##0,,_-;\(#,##0,,\)"/>
    <numFmt numFmtId="180" formatCode="#,##0_-;\(#,###\)"/>
    <numFmt numFmtId="181" formatCode="#,##0_-;[Red]\(#,###\)"/>
    <numFmt numFmtId="182" formatCode="#,##0;#,###"/>
    <numFmt numFmtId="183" formatCode="0_ ;[Red]\-0\ "/>
    <numFmt numFmtId="184" formatCode="#,##0_-;\(#,##0\)"/>
    <numFmt numFmtId="185" formatCode="_(* #,##0.00_);_(* \(#,##0.00\);_(* &quot;-&quot;??_);_(@_)"/>
    <numFmt numFmtId="186" formatCode="#,##0;\(#,##0\)"/>
    <numFmt numFmtId="187" formatCode="#,##0.0;\(#,##0.0\)"/>
    <numFmt numFmtId="188" formatCode="#,##0.00%_-;[Red]\(#,##0.00%\)"/>
    <numFmt numFmtId="189" formatCode="#,##0,,_-;[Red]\(#,##0,,\)"/>
    <numFmt numFmtId="190" formatCode="_-* #,##0.0000_-;_-* #,##0.0000\-;_-* &quot;-&quot;??_-;_-@_-"/>
    <numFmt numFmtId="191" formatCode="_(* #,##0_);_(* \(#,##0\);_(* &quot;-&quot;??_);_(@_)"/>
    <numFmt numFmtId="192" formatCode="#,##0_ ;[Red]\(#,##0\)"/>
    <numFmt numFmtId="193" formatCode="#,##0.0%_ ;\(#,##0.0%\)"/>
    <numFmt numFmtId="194" formatCode="#,##0.0_ ;[Red]\(#,###\)\ "/>
    <numFmt numFmtId="195" formatCode="_-* #.##0._-;_-* #.##0.\-;_-* &quot;-&quot;??_-;_-@_-"/>
    <numFmt numFmtId="196" formatCode="#,##0_ ;\(#,##0\)"/>
    <numFmt numFmtId="197" formatCode="_-* #,##0.0_-;_-* #,##0.0\-;_-* &quot;-&quot;??_-;_-@_-"/>
    <numFmt numFmtId="198" formatCode="#,###,,_-;[Red]\(#,###,,\)"/>
    <numFmt numFmtId="199" formatCode="#,##0_ ;[Red]\-#,##0\ "/>
    <numFmt numFmtId="200" formatCode="#,##0%_-;[Red]\(#,##0%\)"/>
    <numFmt numFmtId="201" formatCode="#,##0.0%_-;[Red]\(#,##0.0%\)"/>
    <numFmt numFmtId="202" formatCode="#,##0,_-;[Red]\(#,##0,\)"/>
    <numFmt numFmtId="203" formatCode="_-[$€-2]\ * #,##0.00_-;\-[$€-2]\ * #,##0.00_-;_-[$€-2]\ * &quot;-&quot;??_-"/>
    <numFmt numFmtId="204" formatCode="#,##0.0_ ;[Red]\(#,##0.0\)"/>
    <numFmt numFmtId="205" formatCode="_ * #,##0_-_ر_ي_ا_ل_ ;_ * #,##0\-_ر_ي_ا_ل_ ;_ * &quot;-&quot;??_-_ر_ي_ا_ل_ ;_ @_ "/>
    <numFmt numFmtId="206" formatCode="_ * #,##0.000_-_ر_ي_ا_ل_ ;_ * #,##0.000\-_ر_ي_ا_ل_ ;_ * &quot;-&quot;???_-_ر_ي_ا_ل_ ;_ @_ "/>
    <numFmt numFmtId="207" formatCode="#,##0_ ;\-#,##0\ "/>
    <numFmt numFmtId="208" formatCode="0.00000%"/>
    <numFmt numFmtId="209" formatCode="#,###,"/>
    <numFmt numFmtId="210" formatCode="#,##0,;[Red]\(#,##0,\)"/>
    <numFmt numFmtId="211" formatCode="#,##0.0"/>
    <numFmt numFmtId="212" formatCode="#,##0.0_-;[Red]\(#,##0.0\)"/>
    <numFmt numFmtId="213" formatCode="#,##0.00_-;[Red]\(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63">
    <font>
      <sz val="10"/>
      <name val="Arial"/>
      <family val="0"/>
    </font>
    <font>
      <b/>
      <sz val="11"/>
      <name val="Mitra"/>
      <family val="0"/>
    </font>
    <font>
      <b/>
      <sz val="12"/>
      <name val="Mitra"/>
      <family val="0"/>
    </font>
    <font>
      <b/>
      <sz val="11"/>
      <name val="B Mitra"/>
      <family val="0"/>
    </font>
    <font>
      <sz val="12"/>
      <name val="Mitra"/>
      <family val="0"/>
    </font>
    <font>
      <sz val="11"/>
      <name val="Mitra"/>
      <family val="0"/>
    </font>
    <font>
      <b/>
      <sz val="12"/>
      <color indexed="10"/>
      <name val="Mitra"/>
      <family val="0"/>
    </font>
    <font>
      <b/>
      <sz val="10"/>
      <name val="Mitra"/>
      <family val="0"/>
    </font>
    <font>
      <b/>
      <sz val="14"/>
      <name val="Mitra"/>
      <family val="0"/>
    </font>
    <font>
      <b/>
      <sz val="8"/>
      <name val="Mitra"/>
      <family val="0"/>
    </font>
    <font>
      <b/>
      <sz val="14"/>
      <color indexed="10"/>
      <name val="Mitra"/>
      <family val="0"/>
    </font>
    <font>
      <b/>
      <sz val="10"/>
      <name val="B Mitra"/>
      <family val="0"/>
    </font>
    <font>
      <sz val="14"/>
      <name val="Mitra"/>
      <family val="0"/>
    </font>
    <font>
      <b/>
      <sz val="12"/>
      <name val="B Mitra"/>
      <family val="0"/>
    </font>
    <font>
      <b/>
      <sz val="13"/>
      <name val="B Mitra"/>
      <family val="0"/>
    </font>
    <font>
      <b/>
      <sz val="13"/>
      <color indexed="10"/>
      <name val="B Mitra"/>
      <family val="0"/>
    </font>
    <font>
      <sz val="14"/>
      <name val="B Mitra"/>
      <family val="0"/>
    </font>
    <font>
      <b/>
      <sz val="14"/>
      <color indexed="10"/>
      <name val="B Mitra"/>
      <family val="0"/>
    </font>
    <font>
      <b/>
      <sz val="14"/>
      <name val="B Mitra"/>
      <family val="0"/>
    </font>
    <font>
      <b/>
      <sz val="12"/>
      <color indexed="10"/>
      <name val="B Mitra"/>
      <family val="0"/>
    </font>
    <font>
      <b/>
      <sz val="12"/>
      <color indexed="60"/>
      <name val="B Mitra"/>
      <family val="0"/>
    </font>
    <font>
      <b/>
      <sz val="12"/>
      <color indexed="8"/>
      <name val="B Mitra"/>
      <family val="0"/>
    </font>
    <font>
      <b/>
      <sz val="9"/>
      <name val="B Mitra"/>
      <family val="0"/>
    </font>
    <font>
      <b/>
      <sz val="14"/>
      <color indexed="60"/>
      <name val="Mitra"/>
      <family val="0"/>
    </font>
    <font>
      <sz val="12"/>
      <name val="B Mitra"/>
      <family val="0"/>
    </font>
    <font>
      <sz val="11"/>
      <name val="B Mitra"/>
      <family val="0"/>
    </font>
    <font>
      <sz val="15"/>
      <name val="B Mitra"/>
      <family val="0"/>
    </font>
    <font>
      <b/>
      <sz val="16"/>
      <name val="B Mitra"/>
      <family val="0"/>
    </font>
    <font>
      <b/>
      <sz val="16"/>
      <color indexed="10"/>
      <name val="B Mitra"/>
      <family val="0"/>
    </font>
    <font>
      <b/>
      <sz val="11"/>
      <color indexed="10"/>
      <name val="B Mitra"/>
      <family val="0"/>
    </font>
    <font>
      <b/>
      <sz val="15"/>
      <name val="B Mitra"/>
      <family val="0"/>
    </font>
    <font>
      <b/>
      <sz val="11"/>
      <color indexed="10"/>
      <name val="Mitra"/>
      <family val="0"/>
    </font>
    <font>
      <b/>
      <sz val="11"/>
      <name val="B Nazanin"/>
      <family val="0"/>
    </font>
    <font>
      <b/>
      <sz val="12"/>
      <name val="B Nazanin"/>
      <family val="0"/>
    </font>
    <font>
      <sz val="11"/>
      <name val="Titr"/>
      <family val="0"/>
    </font>
    <font>
      <sz val="11"/>
      <color indexed="10"/>
      <name val="Titr"/>
      <family val="0"/>
    </font>
    <font>
      <b/>
      <sz val="11"/>
      <color indexed="10"/>
      <name val="B Nazanin"/>
      <family val="0"/>
    </font>
    <font>
      <sz val="12"/>
      <name val="B Nazanin"/>
      <family val="0"/>
    </font>
    <font>
      <b/>
      <sz val="18"/>
      <color indexed="10"/>
      <name val="Mitra"/>
      <family val="0"/>
    </font>
    <font>
      <b/>
      <sz val="15"/>
      <color indexed="10"/>
      <name val="B Mitra"/>
      <family val="0"/>
    </font>
    <font>
      <b/>
      <u val="single"/>
      <sz val="13"/>
      <name val="B Nazanin"/>
      <family val="0"/>
    </font>
    <font>
      <sz val="10"/>
      <name val="Mitra"/>
      <family val="0"/>
    </font>
    <font>
      <b/>
      <sz val="13"/>
      <name val="Mitra"/>
      <family val="0"/>
    </font>
    <font>
      <sz val="12"/>
      <color indexed="10"/>
      <name val="Titr"/>
      <family val="0"/>
    </font>
    <font>
      <b/>
      <sz val="10"/>
      <color indexed="10"/>
      <name val="Mitra"/>
      <family val="0"/>
    </font>
    <font>
      <b/>
      <sz val="10"/>
      <color indexed="10"/>
      <name val="B Nazanin"/>
      <family val="0"/>
    </font>
    <font>
      <b/>
      <sz val="18"/>
      <color indexed="36"/>
      <name val="Mitra"/>
      <family val="0"/>
    </font>
    <font>
      <b/>
      <sz val="11"/>
      <color indexed="8"/>
      <name val="B Nazanin"/>
      <family val="0"/>
    </font>
    <font>
      <sz val="11"/>
      <color indexed="8"/>
      <name val="B Nazanin"/>
      <family val="0"/>
    </font>
    <font>
      <sz val="12"/>
      <color indexed="8"/>
      <name val="B Nazanin"/>
      <family val="0"/>
    </font>
    <font>
      <sz val="14"/>
      <name val="B Nazanin"/>
      <family val="0"/>
    </font>
    <font>
      <sz val="11"/>
      <color indexed="8"/>
      <name val="Calibri"/>
      <family val="2"/>
    </font>
    <font>
      <b/>
      <sz val="12"/>
      <color indexed="8"/>
      <name val="B Nazanin"/>
      <family val="0"/>
    </font>
    <font>
      <b/>
      <sz val="11.5"/>
      <color indexed="8"/>
      <name val="B Nazanin"/>
      <family val="0"/>
    </font>
    <font>
      <sz val="16"/>
      <name val="B Nazanin"/>
      <family val="0"/>
    </font>
    <font>
      <sz val="16"/>
      <color indexed="10"/>
      <name val="B Nazanin"/>
      <family val="0"/>
    </font>
    <font>
      <b/>
      <sz val="14"/>
      <name val="B Nazanin"/>
      <family val="0"/>
    </font>
    <font>
      <sz val="11"/>
      <name val="B Nazanin"/>
      <family val="0"/>
    </font>
    <font>
      <sz val="10"/>
      <name val="B Nazanin"/>
      <family val="0"/>
    </font>
    <font>
      <b/>
      <u val="single"/>
      <sz val="12"/>
      <name val="B Nazanin"/>
      <family val="0"/>
    </font>
    <font>
      <sz val="12"/>
      <name val="Arial"/>
      <family val="2"/>
    </font>
    <font>
      <b/>
      <sz val="24"/>
      <name val="Mitra"/>
      <family val="0"/>
    </font>
    <font>
      <sz val="11"/>
      <color indexed="8"/>
      <name val="Arial"/>
      <family val="2"/>
    </font>
    <font>
      <sz val="11"/>
      <color indexed="8"/>
      <name val="B Koodak"/>
      <family val="2"/>
    </font>
    <font>
      <sz val="12"/>
      <color indexed="10"/>
      <name val="Mitra"/>
      <family val="0"/>
    </font>
    <font>
      <sz val="15"/>
      <color indexed="10"/>
      <name val="B Mitra"/>
      <family val="0"/>
    </font>
    <font>
      <b/>
      <sz val="16"/>
      <color indexed="10"/>
      <name val="Mitra"/>
      <family val="0"/>
    </font>
    <font>
      <b/>
      <sz val="14"/>
      <color indexed="8"/>
      <name val="B Nazanin"/>
      <family val="0"/>
    </font>
    <font>
      <sz val="10"/>
      <color indexed="8"/>
      <name val="B Nazanin"/>
      <family val="0"/>
    </font>
    <font>
      <sz val="16"/>
      <color indexed="8"/>
      <name val="B Nazanin"/>
      <family val="0"/>
    </font>
    <font>
      <b/>
      <sz val="14"/>
      <color indexed="56"/>
      <name val="B Mitra"/>
      <family val="0"/>
    </font>
    <font>
      <b/>
      <sz val="11"/>
      <color indexed="56"/>
      <name val="Mitra"/>
      <family val="0"/>
    </font>
    <font>
      <sz val="10"/>
      <name val="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Tahoma"/>
      <family val="2"/>
    </font>
    <font>
      <sz val="10"/>
      <color indexed="8"/>
      <name val="B Koodak"/>
      <family val="2"/>
    </font>
    <font>
      <b/>
      <sz val="16"/>
      <color indexed="8"/>
      <name val="B Mitra"/>
      <family val="0"/>
    </font>
    <font>
      <b/>
      <sz val="18"/>
      <color indexed="8"/>
      <name val="B Mitra"/>
      <family val="0"/>
    </font>
    <font>
      <b/>
      <sz val="18"/>
      <name val="B Mitra"/>
      <family val="0"/>
    </font>
    <font>
      <b/>
      <sz val="18"/>
      <color indexed="10"/>
      <name val="B Mitra"/>
      <family val="0"/>
    </font>
    <font>
      <b/>
      <sz val="10"/>
      <name val="B Nazanin"/>
      <family val="0"/>
    </font>
    <font>
      <b/>
      <sz val="16"/>
      <name val="B Nazanin"/>
      <family val="0"/>
    </font>
    <font>
      <b/>
      <u val="single"/>
      <sz val="11"/>
      <name val="B Nazanin"/>
      <family val="0"/>
    </font>
    <font>
      <sz val="11"/>
      <name val="B Koodak"/>
      <family val="0"/>
    </font>
    <font>
      <sz val="14"/>
      <name val="B Koodak"/>
      <family val="0"/>
    </font>
    <font>
      <sz val="13"/>
      <name val="B Nazanin"/>
      <family val="0"/>
    </font>
    <font>
      <b/>
      <sz val="11"/>
      <name val="Arial"/>
      <family val="2"/>
    </font>
    <font>
      <sz val="10"/>
      <color indexed="8"/>
      <name val="MS Sans Serif"/>
      <family val="2"/>
    </font>
    <font>
      <sz val="10"/>
      <name val="B Mitra"/>
      <family val="0"/>
    </font>
    <font>
      <u val="single"/>
      <sz val="10"/>
      <color indexed="12"/>
      <name val="B Nazanin"/>
      <family val="2"/>
    </font>
    <font>
      <sz val="10"/>
      <color indexed="8"/>
      <name val="Arial"/>
      <family val="2"/>
    </font>
    <font>
      <sz val="9"/>
      <color indexed="8"/>
      <name val="B Koodak"/>
      <family val="2"/>
    </font>
    <font>
      <sz val="18"/>
      <color indexed="56"/>
      <name val="Times New Roman"/>
      <family val="2"/>
    </font>
    <font>
      <sz val="13"/>
      <color indexed="8"/>
      <name val="B Nazanin"/>
      <family val="0"/>
    </font>
    <font>
      <sz val="12"/>
      <color indexed="8"/>
      <name val="B Koodak"/>
      <family val="0"/>
    </font>
    <font>
      <sz val="12"/>
      <color indexed="10"/>
      <name val="B Nazanin"/>
      <family val="0"/>
    </font>
    <font>
      <sz val="14"/>
      <color indexed="8"/>
      <name val="B Nazanin"/>
      <family val="0"/>
    </font>
    <font>
      <b/>
      <sz val="18"/>
      <color indexed="8"/>
      <name val="B Nazanin"/>
      <family val="0"/>
    </font>
    <font>
      <b/>
      <sz val="16"/>
      <color indexed="8"/>
      <name val="B Nazanin"/>
      <family val="0"/>
    </font>
    <font>
      <sz val="10.5"/>
      <color indexed="8"/>
      <name val="B Nazanin"/>
      <family val="0"/>
    </font>
    <font>
      <sz val="20"/>
      <color indexed="8"/>
      <name val="B Nazanin"/>
      <family val="0"/>
    </font>
    <font>
      <sz val="18"/>
      <color indexed="8"/>
      <name val="B Nazanin"/>
      <family val="0"/>
    </font>
    <font>
      <sz val="17"/>
      <color indexed="8"/>
      <name val="B Nazanin"/>
      <family val="0"/>
    </font>
    <font>
      <sz val="8"/>
      <color indexed="8"/>
      <name val="B Nazani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B Nazanin"/>
      <family val="2"/>
    </font>
    <font>
      <sz val="11"/>
      <color theme="1"/>
      <name val="B Koodak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B Nazani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sz val="11"/>
      <color theme="1"/>
      <name val="B Nazanin"/>
      <family val="2"/>
    </font>
    <font>
      <sz val="10"/>
      <color theme="1"/>
      <name val="Arial"/>
      <family val="2"/>
    </font>
    <font>
      <sz val="9"/>
      <color theme="1"/>
      <name val="B Koodak"/>
      <family val="2"/>
    </font>
    <font>
      <sz val="10"/>
      <color theme="1"/>
      <name val="B Koodak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sz val="13"/>
      <color theme="1"/>
      <name val="B Nazanin"/>
      <family val="0"/>
    </font>
    <font>
      <b/>
      <sz val="12"/>
      <color theme="1"/>
      <name val="B Nazanin"/>
      <family val="0"/>
    </font>
    <font>
      <sz val="12"/>
      <color theme="1"/>
      <name val="B Koodak"/>
      <family val="0"/>
    </font>
    <font>
      <b/>
      <sz val="10"/>
      <color rgb="FFFF0000"/>
      <name val="Mitra"/>
      <family val="0"/>
    </font>
    <font>
      <sz val="12"/>
      <color rgb="FFFF0000"/>
      <name val="B Nazanin"/>
      <family val="0"/>
    </font>
    <font>
      <sz val="14"/>
      <color theme="1"/>
      <name val="B Nazanin"/>
      <family val="0"/>
    </font>
    <font>
      <b/>
      <sz val="14"/>
      <color theme="1"/>
      <name val="B Nazanin"/>
      <family val="0"/>
    </font>
    <font>
      <b/>
      <sz val="18"/>
      <color theme="1"/>
      <name val="B Nazanin"/>
      <family val="0"/>
    </font>
    <font>
      <b/>
      <sz val="16"/>
      <color theme="1"/>
      <name val="B Nazanin"/>
      <family val="0"/>
    </font>
    <font>
      <sz val="16"/>
      <color theme="1"/>
      <name val="B Nazanin"/>
      <family val="0"/>
    </font>
    <font>
      <sz val="10.5"/>
      <color theme="1"/>
      <name val="B Nazanin"/>
      <family val="0"/>
    </font>
    <font>
      <b/>
      <sz val="11"/>
      <color theme="1"/>
      <name val="B Nazanin"/>
      <family val="0"/>
    </font>
    <font>
      <sz val="20"/>
      <color theme="1"/>
      <name val="B Nazanin"/>
      <family val="0"/>
    </font>
    <font>
      <sz val="18"/>
      <color theme="1"/>
      <name val="B Nazanin"/>
      <family val="0"/>
    </font>
    <font>
      <sz val="17"/>
      <color theme="1"/>
      <name val="B Nazanin"/>
      <family val="0"/>
    </font>
    <font>
      <sz val="12"/>
      <name val="Calibri"/>
      <family val="2"/>
    </font>
    <font>
      <sz val="8"/>
      <color theme="1"/>
      <name val="B Nazanin"/>
      <family val="0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 style="dashDotDot"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medium"/>
      <right style="medium"/>
      <top style="medium">
        <color indexed="63"/>
      </top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/>
      <bottom style="double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/>
    </border>
    <border>
      <left style="medium"/>
      <right style="thin"/>
      <top style="medium"/>
      <bottom/>
    </border>
  </borders>
  <cellStyleXfs count="3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9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3" borderId="0" applyNumberFormat="0" applyBorder="0" applyAlignment="0" applyProtection="0"/>
    <xf numFmtId="0" fontId="119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5" borderId="0" applyNumberFormat="0" applyBorder="0" applyAlignment="0" applyProtection="0"/>
    <xf numFmtId="0" fontId="119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119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119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1" borderId="0" applyNumberFormat="0" applyBorder="0" applyAlignment="0" applyProtection="0"/>
    <xf numFmtId="0" fontId="119" fillId="12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119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119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119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119" fillId="20" borderId="0" applyNumberFormat="0" applyBorder="0" applyAlignment="0" applyProtection="0"/>
    <xf numFmtId="0" fontId="62" fillId="9" borderId="0" applyNumberFormat="0" applyBorder="0" applyAlignment="0" applyProtection="0"/>
    <xf numFmtId="0" fontId="62" fillId="9" borderId="0" applyNumberFormat="0" applyBorder="0" applyAlignment="0" applyProtection="0"/>
    <xf numFmtId="0" fontId="119" fillId="21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119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120" fillId="24" borderId="0" applyNumberFormat="0" applyBorder="0" applyAlignment="0" applyProtection="0"/>
    <xf numFmtId="0" fontId="73" fillId="25" borderId="0" applyNumberFormat="0" applyBorder="0" applyAlignment="0" applyProtection="0"/>
    <xf numFmtId="0" fontId="119" fillId="24" borderId="0" applyNumberFormat="0" applyBorder="0" applyAlignment="0" applyProtection="0"/>
    <xf numFmtId="0" fontId="120" fillId="26" borderId="0" applyNumberFormat="0" applyBorder="0" applyAlignment="0" applyProtection="0"/>
    <xf numFmtId="0" fontId="73" fillId="17" borderId="0" applyNumberFormat="0" applyBorder="0" applyAlignment="0" applyProtection="0"/>
    <xf numFmtId="0" fontId="119" fillId="26" borderId="0" applyNumberFormat="0" applyBorder="0" applyAlignment="0" applyProtection="0"/>
    <xf numFmtId="0" fontId="120" fillId="27" borderId="0" applyNumberFormat="0" applyBorder="0" applyAlignment="0" applyProtection="0"/>
    <xf numFmtId="0" fontId="73" fillId="19" borderId="0" applyNumberFormat="0" applyBorder="0" applyAlignment="0" applyProtection="0"/>
    <xf numFmtId="0" fontId="119" fillId="27" borderId="0" applyNumberFormat="0" applyBorder="0" applyAlignment="0" applyProtection="0"/>
    <xf numFmtId="0" fontId="120" fillId="28" borderId="0" applyNumberFormat="0" applyBorder="0" applyAlignment="0" applyProtection="0"/>
    <xf numFmtId="0" fontId="73" fillId="29" borderId="0" applyNumberFormat="0" applyBorder="0" applyAlignment="0" applyProtection="0"/>
    <xf numFmtId="0" fontId="119" fillId="28" borderId="0" applyNumberFormat="0" applyBorder="0" applyAlignment="0" applyProtection="0"/>
    <xf numFmtId="0" fontId="120" fillId="30" borderId="0" applyNumberFormat="0" applyBorder="0" applyAlignment="0" applyProtection="0"/>
    <xf numFmtId="0" fontId="73" fillId="31" borderId="0" applyNumberFormat="0" applyBorder="0" applyAlignment="0" applyProtection="0"/>
    <xf numFmtId="0" fontId="119" fillId="30" borderId="0" applyNumberFormat="0" applyBorder="0" applyAlignment="0" applyProtection="0"/>
    <xf numFmtId="0" fontId="120" fillId="32" borderId="0" applyNumberFormat="0" applyBorder="0" applyAlignment="0" applyProtection="0"/>
    <xf numFmtId="0" fontId="73" fillId="33" borderId="0" applyNumberFormat="0" applyBorder="0" applyAlignment="0" applyProtection="0"/>
    <xf numFmtId="0" fontId="119" fillId="32" borderId="0" applyNumberFormat="0" applyBorder="0" applyAlignment="0" applyProtection="0"/>
    <xf numFmtId="0" fontId="120" fillId="34" borderId="0" applyNumberFormat="0" applyBorder="0" applyAlignment="0" applyProtection="0"/>
    <xf numFmtId="0" fontId="73" fillId="35" borderId="0" applyNumberFormat="0" applyBorder="0" applyAlignment="0" applyProtection="0"/>
    <xf numFmtId="0" fontId="120" fillId="36" borderId="0" applyNumberFormat="0" applyBorder="0" applyAlignment="0" applyProtection="0"/>
    <xf numFmtId="0" fontId="73" fillId="37" borderId="0" applyNumberFormat="0" applyBorder="0" applyAlignment="0" applyProtection="0"/>
    <xf numFmtId="0" fontId="120" fillId="38" borderId="0" applyNumberFormat="0" applyBorder="0" applyAlignment="0" applyProtection="0"/>
    <xf numFmtId="0" fontId="73" fillId="39" borderId="0" applyNumberFormat="0" applyBorder="0" applyAlignment="0" applyProtection="0"/>
    <xf numFmtId="0" fontId="120" fillId="40" borderId="0" applyNumberFormat="0" applyBorder="0" applyAlignment="0" applyProtection="0"/>
    <xf numFmtId="0" fontId="73" fillId="29" borderId="0" applyNumberFormat="0" applyBorder="0" applyAlignment="0" applyProtection="0"/>
    <xf numFmtId="0" fontId="120" fillId="41" borderId="0" applyNumberFormat="0" applyBorder="0" applyAlignment="0" applyProtection="0"/>
    <xf numFmtId="0" fontId="73" fillId="31" borderId="0" applyNumberFormat="0" applyBorder="0" applyAlignment="0" applyProtection="0"/>
    <xf numFmtId="0" fontId="120" fillId="42" borderId="0" applyNumberFormat="0" applyBorder="0" applyAlignment="0" applyProtection="0"/>
    <xf numFmtId="0" fontId="73" fillId="43" borderId="0" applyNumberFormat="0" applyBorder="0" applyAlignment="0" applyProtection="0"/>
    <xf numFmtId="0" fontId="121" fillId="44" borderId="0" applyNumberFormat="0" applyBorder="0" applyAlignment="0" applyProtection="0"/>
    <xf numFmtId="0" fontId="74" fillId="5" borderId="0" applyNumberFormat="0" applyBorder="0" applyAlignment="0" applyProtection="0"/>
    <xf numFmtId="0" fontId="122" fillId="45" borderId="1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75" fillId="46" borderId="2" applyNumberFormat="0" applyAlignment="0" applyProtection="0"/>
    <xf numFmtId="0" fontId="123" fillId="47" borderId="3" applyNumberFormat="0" applyAlignment="0" applyProtection="0"/>
    <xf numFmtId="0" fontId="76" fillId="48" borderId="4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5" fontId="68" fillId="0" borderId="0" applyFont="0" applyFill="0" applyBorder="0" applyAlignment="0" applyProtection="0"/>
    <xf numFmtId="165" fontId="68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124" fillId="0" borderId="0" applyFont="0" applyFill="0" applyBorder="0" applyAlignment="0" applyProtection="0"/>
    <xf numFmtId="173" fontId="68" fillId="0" borderId="0" applyFont="0" applyFill="0" applyBorder="0" applyAlignment="0" applyProtection="0"/>
    <xf numFmtId="173" fontId="124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5" fontId="119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124" fillId="0" borderId="0" applyFont="0" applyFill="0" applyBorder="0" applyAlignment="0" applyProtection="0"/>
    <xf numFmtId="165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63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24" fillId="0" borderId="0" applyFont="0" applyFill="0" applyBorder="0" applyAlignment="0" applyProtection="0"/>
    <xf numFmtId="165" fontId="89" fillId="0" borderId="0" applyFont="0" applyFill="0" applyBorder="0" applyAlignment="0" applyProtection="0"/>
    <xf numFmtId="173" fontId="89" fillId="0" borderId="0" applyFont="0" applyFill="0" applyBorder="0" applyAlignment="0" applyProtection="0"/>
    <xf numFmtId="165" fontId="89" fillId="0" borderId="0" applyFont="0" applyFill="0" applyBorder="0" applyAlignment="0" applyProtection="0"/>
    <xf numFmtId="173" fontId="125" fillId="0" borderId="0" applyFont="0" applyFill="0" applyBorder="0" applyAlignment="0" applyProtection="0"/>
    <xf numFmtId="173" fontId="89" fillId="0" borderId="0" applyFont="0" applyFill="0" applyBorder="0" applyAlignment="0" applyProtection="0"/>
    <xf numFmtId="165" fontId="62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124" fillId="0" borderId="0" applyFont="0" applyFill="0" applyBorder="0" applyAlignment="0" applyProtection="0"/>
    <xf numFmtId="165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9" fillId="0" borderId="0" applyFont="0" applyFill="0" applyBorder="0" applyAlignment="0" applyProtection="0"/>
    <xf numFmtId="173" fontId="62" fillId="0" borderId="0" applyFont="0" applyFill="0" applyBorder="0" applyAlignment="0" applyProtection="0"/>
    <xf numFmtId="165" fontId="119" fillId="0" borderId="0" applyFont="0" applyFill="0" applyBorder="0" applyAlignment="0" applyProtection="0"/>
    <xf numFmtId="173" fontId="119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9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9" fillId="0" borderId="0" applyFont="0" applyFill="0" applyBorder="0" applyAlignment="0" applyProtection="0"/>
    <xf numFmtId="165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9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9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124" fillId="0" borderId="0" applyFont="0" applyFill="0" applyBorder="0" applyAlignment="0" applyProtection="0"/>
    <xf numFmtId="16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124" fillId="0" borderId="0" applyFont="0" applyFill="0" applyBorder="0" applyAlignment="0" applyProtection="0"/>
    <xf numFmtId="176" fontId="68" fillId="0" borderId="0" applyFont="0" applyFill="0" applyBorder="0" applyAlignment="0" applyProtection="0"/>
    <xf numFmtId="18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9" fillId="0" borderId="0" applyFont="0" applyFill="0" applyBorder="0" applyAlignment="0" applyProtection="0"/>
    <xf numFmtId="165" fontId="62" fillId="0" borderId="0" applyFont="0" applyFill="0" applyBorder="0" applyAlignment="0" applyProtection="0"/>
    <xf numFmtId="173" fontId="62" fillId="0" borderId="0" applyFont="0" applyFill="0" applyBorder="0" applyAlignment="0" applyProtection="0"/>
    <xf numFmtId="173" fontId="119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124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124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68" fillId="0" borderId="0" applyFont="0" applyFill="0" applyBorder="0" applyAlignment="0" applyProtection="0"/>
    <xf numFmtId="176" fontId="124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7" fillId="49" borderId="0" applyNumberFormat="0" applyBorder="0" applyAlignment="0" applyProtection="0"/>
    <xf numFmtId="0" fontId="78" fillId="7" borderId="0" applyNumberFormat="0" applyBorder="0" applyAlignment="0" applyProtection="0"/>
    <xf numFmtId="0" fontId="128" fillId="0" borderId="5" applyNumberFormat="0" applyFill="0" applyAlignment="0" applyProtection="0"/>
    <xf numFmtId="0" fontId="79" fillId="0" borderId="6" applyNumberFormat="0" applyFill="0" applyAlignment="0" applyProtection="0"/>
    <xf numFmtId="0" fontId="12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130" fillId="0" borderId="9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13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50" borderId="1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82" fillId="13" borderId="2" applyNumberFormat="0" applyAlignment="0" applyProtection="0"/>
    <xf numFmtId="0" fontId="133" fillId="0" borderId="11" applyNumberFormat="0" applyFill="0" applyAlignment="0" applyProtection="0"/>
    <xf numFmtId="0" fontId="83" fillId="0" borderId="12" applyNumberFormat="0" applyFill="0" applyAlignment="0" applyProtection="0"/>
    <xf numFmtId="0" fontId="134" fillId="51" borderId="0" applyNumberFormat="0" applyBorder="0" applyAlignment="0" applyProtection="0"/>
    <xf numFmtId="0" fontId="84" fillId="52" borderId="0" applyNumberFormat="0" applyBorder="0" applyAlignment="0" applyProtection="0"/>
    <xf numFmtId="0" fontId="135" fillId="51" borderId="0" applyNumberFormat="0" applyBorder="0" applyAlignment="0" applyProtection="0"/>
    <xf numFmtId="0" fontId="136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1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137" fillId="0" borderId="0">
      <alignment/>
      <protection/>
    </xf>
    <xf numFmtId="0" fontId="103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38" fillId="0" borderId="0">
      <alignment/>
      <protection/>
    </xf>
    <xf numFmtId="0" fontId="51" fillId="0" borderId="0">
      <alignment/>
      <protection/>
    </xf>
    <xf numFmtId="0" fontId="124" fillId="0" borderId="0">
      <alignment/>
      <protection/>
    </xf>
    <xf numFmtId="0" fontId="51" fillId="0" borderId="0">
      <alignment/>
      <protection/>
    </xf>
    <xf numFmtId="0" fontId="119" fillId="0" borderId="0">
      <alignment/>
      <protection/>
    </xf>
    <xf numFmtId="0" fontId="102" fillId="0" borderId="0">
      <alignment/>
      <protection/>
    </xf>
    <xf numFmtId="0" fontId="119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0" fillId="0" borderId="0">
      <alignment/>
      <protection/>
    </xf>
    <xf numFmtId="0" fontId="1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3" fontId="119" fillId="0" borderId="0">
      <alignment/>
      <protection/>
    </xf>
    <xf numFmtId="203" fontId="119" fillId="0" borderId="0">
      <alignment/>
      <protection/>
    </xf>
    <xf numFmtId="0" fontId="125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0" fontId="1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3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62" fillId="54" borderId="14" applyNumberFormat="0" applyFont="0" applyAlignment="0" applyProtection="0"/>
    <xf numFmtId="0" fontId="119" fillId="53" borderId="13" applyNumberFormat="0" applyFont="0" applyAlignment="0" applyProtection="0"/>
    <xf numFmtId="0" fontId="140" fillId="45" borderId="15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0" fontId="85" fillId="46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3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9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17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87" fillId="0" borderId="18" applyNumberFormat="0" applyFill="0" applyAlignment="0" applyProtection="0"/>
    <xf numFmtId="0" fontId="144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10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55" borderId="0" xfId="0" applyFont="1" applyFill="1" applyAlignment="1">
      <alignment/>
    </xf>
    <xf numFmtId="3" fontId="4" fillId="0" borderId="19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9" fontId="2" fillId="0" borderId="22" xfId="0" applyNumberFormat="1" applyFont="1" applyBorder="1" applyAlignment="1">
      <alignment horizontal="right" vertical="top" wrapText="1"/>
    </xf>
    <xf numFmtId="49" fontId="2" fillId="0" borderId="23" xfId="0" applyNumberFormat="1" applyFont="1" applyBorder="1" applyAlignment="1">
      <alignment horizontal="right" vertical="top" wrapText="1"/>
    </xf>
    <xf numFmtId="49" fontId="2" fillId="0" borderId="24" xfId="0" applyNumberFormat="1" applyFont="1" applyBorder="1" applyAlignment="1">
      <alignment horizontal="right" vertical="top" wrapText="1"/>
    </xf>
    <xf numFmtId="49" fontId="2" fillId="0" borderId="25" xfId="0" applyNumberFormat="1" applyFont="1" applyBorder="1" applyAlignment="1">
      <alignment horizontal="right" vertical="top" wrapText="1"/>
    </xf>
    <xf numFmtId="49" fontId="2" fillId="0" borderId="26" xfId="0" applyNumberFormat="1" applyFont="1" applyBorder="1" applyAlignment="1">
      <alignment horizontal="right" vertical="top" wrapText="1"/>
    </xf>
    <xf numFmtId="49" fontId="2" fillId="0" borderId="27" xfId="0" applyNumberFormat="1" applyFont="1" applyBorder="1" applyAlignment="1">
      <alignment horizontal="right" vertical="top" wrapText="1"/>
    </xf>
    <xf numFmtId="49" fontId="2" fillId="0" borderId="28" xfId="0" applyNumberFormat="1" applyFont="1" applyBorder="1" applyAlignment="1">
      <alignment horizontal="right" vertical="top" wrapText="1"/>
    </xf>
    <xf numFmtId="0" fontId="2" fillId="0" borderId="2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27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right" vertical="top" wrapText="1"/>
    </xf>
    <xf numFmtId="49" fontId="1" fillId="0" borderId="28" xfId="0" applyNumberFormat="1" applyFont="1" applyBorder="1" applyAlignment="1">
      <alignment horizontal="right" vertical="top" wrapText="1"/>
    </xf>
    <xf numFmtId="49" fontId="1" fillId="0" borderId="23" xfId="0" applyNumberFormat="1" applyFont="1" applyBorder="1" applyAlignment="1">
      <alignment horizontal="right" vertical="top" wrapText="1"/>
    </xf>
    <xf numFmtId="49" fontId="1" fillId="56" borderId="23" xfId="0" applyNumberFormat="1" applyFont="1" applyFill="1" applyBorder="1" applyAlignment="1">
      <alignment horizontal="right" vertical="top" wrapText="1"/>
    </xf>
    <xf numFmtId="49" fontId="2" fillId="54" borderId="26" xfId="0" applyNumberFormat="1" applyFont="1" applyFill="1" applyBorder="1" applyAlignment="1">
      <alignment horizontal="right" vertical="top" wrapText="1"/>
    </xf>
    <xf numFmtId="49" fontId="4" fillId="0" borderId="32" xfId="0" applyNumberFormat="1" applyFont="1" applyBorder="1" applyAlignment="1">
      <alignment horizontal="right" vertical="center" wrapText="1"/>
    </xf>
    <xf numFmtId="49" fontId="4" fillId="0" borderId="31" xfId="0" applyNumberFormat="1" applyFont="1" applyBorder="1" applyAlignment="1">
      <alignment horizontal="right" vertical="center" wrapText="1"/>
    </xf>
    <xf numFmtId="49" fontId="9" fillId="56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right" vertical="top" wrapText="1"/>
    </xf>
    <xf numFmtId="49" fontId="2" fillId="54" borderId="23" xfId="0" applyNumberFormat="1" applyFont="1" applyFill="1" applyBorder="1" applyAlignment="1">
      <alignment horizontal="right" vertical="top" wrapText="1"/>
    </xf>
    <xf numFmtId="49" fontId="38" fillId="0" borderId="23" xfId="0" applyNumberFormat="1" applyFont="1" applyBorder="1" applyAlignment="1">
      <alignment horizontal="center" vertical="center" wrapText="1"/>
    </xf>
    <xf numFmtId="0" fontId="4" fillId="54" borderId="0" xfId="0" applyFont="1" applyFill="1" applyAlignment="1">
      <alignment/>
    </xf>
    <xf numFmtId="49" fontId="2" fillId="0" borderId="32" xfId="0" applyNumberFormat="1" applyFont="1" applyBorder="1" applyAlignment="1">
      <alignment horizontal="right" vertical="center" wrapText="1"/>
    </xf>
    <xf numFmtId="49" fontId="2" fillId="0" borderId="30" xfId="0" applyNumberFormat="1" applyFont="1" applyBorder="1" applyAlignment="1">
      <alignment horizontal="right" vertical="center" wrapText="1"/>
    </xf>
    <xf numFmtId="49" fontId="2" fillId="0" borderId="31" xfId="0" applyNumberFormat="1" applyFont="1" applyBorder="1" applyAlignment="1">
      <alignment horizontal="right" vertical="center" wrapText="1"/>
    </xf>
    <xf numFmtId="0" fontId="4" fillId="37" borderId="0" xfId="0" applyFont="1" applyFill="1" applyAlignment="1">
      <alignment/>
    </xf>
    <xf numFmtId="0" fontId="4" fillId="57" borderId="0" xfId="0" applyFont="1" applyFill="1" applyAlignment="1">
      <alignment/>
    </xf>
    <xf numFmtId="0" fontId="4" fillId="58" borderId="0" xfId="0" applyFont="1" applyFill="1" applyAlignment="1">
      <alignment/>
    </xf>
    <xf numFmtId="0" fontId="4" fillId="19" borderId="0" xfId="0" applyFont="1" applyFill="1" applyAlignment="1">
      <alignment/>
    </xf>
    <xf numFmtId="0" fontId="4" fillId="52" borderId="0" xfId="0" applyFont="1" applyFill="1" applyAlignment="1">
      <alignment/>
    </xf>
    <xf numFmtId="0" fontId="4" fillId="56" borderId="0" xfId="0" applyFont="1" applyFill="1" applyAlignment="1">
      <alignment/>
    </xf>
    <xf numFmtId="0" fontId="64" fillId="37" borderId="0" xfId="0" applyFont="1" applyFill="1" applyAlignment="1">
      <alignment/>
    </xf>
    <xf numFmtId="49" fontId="8" fillId="56" borderId="35" xfId="0" applyNumberFormat="1" applyFont="1" applyFill="1" applyBorder="1" applyAlignment="1">
      <alignment horizontal="right" vertical="center" wrapText="1"/>
    </xf>
    <xf numFmtId="49" fontId="8" fillId="56" borderId="35" xfId="0" applyNumberFormat="1" applyFont="1" applyFill="1" applyBorder="1" applyAlignment="1">
      <alignment horizontal="center" vertical="center" wrapText="1"/>
    </xf>
    <xf numFmtId="49" fontId="10" fillId="54" borderId="21" xfId="0" applyNumberFormat="1" applyFont="1" applyFill="1" applyBorder="1" applyAlignment="1">
      <alignment horizontal="center" vertical="top"/>
    </xf>
    <xf numFmtId="3" fontId="4" fillId="0" borderId="0" xfId="0" applyNumberFormat="1" applyFont="1" applyAlignment="1">
      <alignment/>
    </xf>
    <xf numFmtId="49" fontId="13" fillId="0" borderId="29" xfId="0" applyNumberFormat="1" applyFont="1" applyBorder="1" applyAlignment="1">
      <alignment horizontal="right" vertical="center" wrapText="1"/>
    </xf>
    <xf numFmtId="49" fontId="13" fillId="0" borderId="32" xfId="0" applyNumberFormat="1" applyFont="1" applyBorder="1" applyAlignment="1">
      <alignment horizontal="right" vertical="center" wrapText="1"/>
    </xf>
    <xf numFmtId="49" fontId="14" fillId="0" borderId="32" xfId="0" applyNumberFormat="1" applyFont="1" applyBorder="1" applyAlignment="1">
      <alignment horizontal="right" vertical="center" wrapText="1"/>
    </xf>
    <xf numFmtId="49" fontId="14" fillId="0" borderId="36" xfId="0" applyNumberFormat="1" applyFont="1" applyBorder="1" applyAlignment="1">
      <alignment horizontal="right" vertical="center" wrapText="1"/>
    </xf>
    <xf numFmtId="49" fontId="14" fillId="54" borderId="37" xfId="0" applyNumberFormat="1" applyFont="1" applyFill="1" applyBorder="1" applyAlignment="1">
      <alignment horizontal="right" vertical="center" wrapText="1"/>
    </xf>
    <xf numFmtId="49" fontId="14" fillId="54" borderId="33" xfId="0" applyNumberFormat="1" applyFont="1" applyFill="1" applyBorder="1" applyAlignment="1">
      <alignment horizontal="right" vertical="center" wrapText="1"/>
    </xf>
    <xf numFmtId="49" fontId="7" fillId="0" borderId="23" xfId="0" applyNumberFormat="1" applyFont="1" applyBorder="1" applyAlignment="1">
      <alignment horizontal="right" vertical="top" wrapText="1"/>
    </xf>
    <xf numFmtId="49" fontId="1" fillId="0" borderId="34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/>
    </xf>
    <xf numFmtId="49" fontId="13" fillId="54" borderId="33" xfId="0" applyNumberFormat="1" applyFont="1" applyFill="1" applyBorder="1" applyAlignment="1">
      <alignment horizontal="right" vertical="center" wrapText="1"/>
    </xf>
    <xf numFmtId="49" fontId="13" fillId="0" borderId="36" xfId="0" applyNumberFormat="1" applyFont="1" applyBorder="1" applyAlignment="1">
      <alignment horizontal="right" vertical="center" wrapText="1"/>
    </xf>
    <xf numFmtId="49" fontId="23" fillId="54" borderId="38" xfId="0" applyNumberFormat="1" applyFont="1" applyFill="1" applyBorder="1" applyAlignment="1">
      <alignment horizontal="center" vertical="center"/>
    </xf>
    <xf numFmtId="49" fontId="6" fillId="56" borderId="38" xfId="0" applyNumberFormat="1" applyFont="1" applyFill="1" applyBorder="1" applyAlignment="1">
      <alignment horizontal="center" vertical="center" wrapText="1"/>
    </xf>
    <xf numFmtId="49" fontId="6" fillId="54" borderId="39" xfId="0" applyNumberFormat="1" applyFont="1" applyFill="1" applyBorder="1" applyAlignment="1">
      <alignment horizontal="center" vertical="top" wrapText="1"/>
    </xf>
    <xf numFmtId="49" fontId="6" fillId="54" borderId="20" xfId="0" applyNumberFormat="1" applyFont="1" applyFill="1" applyBorder="1" applyAlignment="1">
      <alignment horizontal="center" vertical="top" wrapText="1"/>
    </xf>
    <xf numFmtId="49" fontId="6" fillId="54" borderId="37" xfId="0" applyNumberFormat="1" applyFont="1" applyFill="1" applyBorder="1" applyAlignment="1">
      <alignment horizontal="center" vertical="top" wrapText="1"/>
    </xf>
    <xf numFmtId="49" fontId="10" fillId="56" borderId="38" xfId="0" applyNumberFormat="1" applyFont="1" applyFill="1" applyBorder="1" applyAlignment="1">
      <alignment horizontal="center" vertical="center" wrapText="1"/>
    </xf>
    <xf numFmtId="49" fontId="31" fillId="0" borderId="39" xfId="0" applyNumberFormat="1" applyFont="1" applyBorder="1" applyAlignment="1">
      <alignment horizontal="center" vertical="top" wrapText="1"/>
    </xf>
    <xf numFmtId="49" fontId="31" fillId="0" borderId="19" xfId="0" applyNumberFormat="1" applyFont="1" applyBorder="1" applyAlignment="1">
      <alignment horizontal="center" vertical="top" wrapText="1"/>
    </xf>
    <xf numFmtId="49" fontId="31" fillId="54" borderId="20" xfId="0" applyNumberFormat="1" applyFont="1" applyFill="1" applyBorder="1" applyAlignment="1">
      <alignment horizontal="center" vertical="top"/>
    </xf>
    <xf numFmtId="49" fontId="31" fillId="0" borderId="20" xfId="0" applyNumberFormat="1" applyFont="1" applyBorder="1" applyAlignment="1">
      <alignment horizontal="center" vertical="top"/>
    </xf>
    <xf numFmtId="0" fontId="2" fillId="0" borderId="40" xfId="0" applyFont="1" applyBorder="1" applyAlignment="1">
      <alignment horizontal="center" vertical="top"/>
    </xf>
    <xf numFmtId="49" fontId="31" fillId="54" borderId="41" xfId="0" applyNumberFormat="1" applyFont="1" applyFill="1" applyBorder="1" applyAlignment="1">
      <alignment horizontal="center" vertical="top"/>
    </xf>
    <xf numFmtId="49" fontId="2" fillId="0" borderId="42" xfId="0" applyNumberFormat="1" applyFont="1" applyBorder="1" applyAlignment="1">
      <alignment horizontal="right" vertical="top" wrapText="1"/>
    </xf>
    <xf numFmtId="49" fontId="1" fillId="0" borderId="43" xfId="0" applyNumberFormat="1" applyFont="1" applyBorder="1" applyAlignment="1">
      <alignment horizontal="right" vertical="top" wrapText="1"/>
    </xf>
    <xf numFmtId="49" fontId="2" fillId="0" borderId="43" xfId="0" applyNumberFormat="1" applyFont="1" applyBorder="1" applyAlignment="1">
      <alignment horizontal="right" vertical="top" wrapText="1"/>
    </xf>
    <xf numFmtId="49" fontId="2" fillId="0" borderId="20" xfId="0" applyNumberFormat="1" applyFont="1" applyBorder="1" applyAlignment="1">
      <alignment horizontal="right" vertical="top" wrapText="1"/>
    </xf>
    <xf numFmtId="49" fontId="18" fillId="56" borderId="35" xfId="0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top"/>
    </xf>
    <xf numFmtId="49" fontId="13" fillId="0" borderId="24" xfId="0" applyNumberFormat="1" applyFont="1" applyBorder="1" applyAlignment="1">
      <alignment horizontal="right" vertical="top" wrapText="1"/>
    </xf>
    <xf numFmtId="0" fontId="13" fillId="0" borderId="30" xfId="0" applyFont="1" applyBorder="1" applyAlignment="1">
      <alignment horizontal="center" vertical="top"/>
    </xf>
    <xf numFmtId="49" fontId="13" fillId="0" borderId="25" xfId="0" applyNumberFormat="1" applyFont="1" applyBorder="1" applyAlignment="1">
      <alignment horizontal="right" vertical="top" wrapText="1"/>
    </xf>
    <xf numFmtId="49" fontId="13" fillId="54" borderId="26" xfId="0" applyNumberFormat="1" applyFont="1" applyFill="1" applyBorder="1" applyAlignment="1">
      <alignment horizontal="right" vertical="top" wrapText="1"/>
    </xf>
    <xf numFmtId="49" fontId="13" fillId="0" borderId="26" xfId="0" applyNumberFormat="1" applyFont="1" applyBorder="1" applyAlignment="1">
      <alignment horizontal="right" vertical="top" wrapText="1"/>
    </xf>
    <xf numFmtId="49" fontId="13" fillId="0" borderId="23" xfId="0" applyNumberFormat="1" applyFont="1" applyBorder="1" applyAlignment="1">
      <alignment horizontal="right" vertical="top" wrapText="1"/>
    </xf>
    <xf numFmtId="0" fontId="13" fillId="0" borderId="31" xfId="0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right" vertical="top" wrapText="1"/>
    </xf>
    <xf numFmtId="49" fontId="19" fillId="0" borderId="39" xfId="0" applyNumberFormat="1" applyFont="1" applyBorder="1" applyAlignment="1">
      <alignment horizontal="center" vertical="top" wrapText="1"/>
    </xf>
    <xf numFmtId="49" fontId="19" fillId="0" borderId="19" xfId="0" applyNumberFormat="1" applyFont="1" applyBorder="1" applyAlignment="1">
      <alignment horizontal="center" vertical="top" wrapText="1"/>
    </xf>
    <xf numFmtId="49" fontId="19" fillId="54" borderId="20" xfId="0" applyNumberFormat="1" applyFont="1" applyFill="1" applyBorder="1" applyAlignment="1">
      <alignment horizontal="center" vertical="top"/>
    </xf>
    <xf numFmtId="49" fontId="19" fillId="0" borderId="20" xfId="0" applyNumberFormat="1" applyFont="1" applyBorder="1" applyAlignment="1">
      <alignment horizontal="center" vertical="top"/>
    </xf>
    <xf numFmtId="49" fontId="19" fillId="54" borderId="21" xfId="0" applyNumberFormat="1" applyFont="1" applyFill="1" applyBorder="1" applyAlignment="1">
      <alignment horizontal="center" vertical="top"/>
    </xf>
    <xf numFmtId="49" fontId="22" fillId="56" borderId="33" xfId="0" applyNumberFormat="1" applyFont="1" applyFill="1" applyBorder="1" applyAlignment="1">
      <alignment horizontal="center" vertical="center" wrapText="1"/>
    </xf>
    <xf numFmtId="49" fontId="39" fillId="56" borderId="38" xfId="0" applyNumberFormat="1" applyFont="1" applyFill="1" applyBorder="1" applyAlignment="1">
      <alignment horizontal="center" vertical="center" wrapText="1"/>
    </xf>
    <xf numFmtId="0" fontId="3" fillId="56" borderId="38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13" fillId="56" borderId="38" xfId="0" applyNumberFormat="1" applyFont="1" applyFill="1" applyBorder="1" applyAlignment="1">
      <alignment horizontal="center" vertical="center"/>
    </xf>
    <xf numFmtId="3" fontId="13" fillId="56" borderId="35" xfId="0" applyNumberFormat="1" applyFont="1" applyFill="1" applyBorder="1" applyAlignment="1">
      <alignment horizontal="center" vertical="center"/>
    </xf>
    <xf numFmtId="3" fontId="26" fillId="0" borderId="39" xfId="0" applyNumberFormat="1" applyFont="1" applyBorder="1" applyAlignment="1">
      <alignment horizontal="center" vertical="center"/>
    </xf>
    <xf numFmtId="3" fontId="26" fillId="0" borderId="24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6" fillId="0" borderId="25" xfId="0" applyNumberFormat="1" applyFont="1" applyBorder="1" applyAlignment="1">
      <alignment horizontal="center" vertical="center"/>
    </xf>
    <xf numFmtId="3" fontId="18" fillId="56" borderId="38" xfId="0" applyNumberFormat="1" applyFont="1" applyFill="1" applyBorder="1" applyAlignment="1">
      <alignment horizontal="center" vertical="center"/>
    </xf>
    <xf numFmtId="3" fontId="18" fillId="56" borderId="35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18" fillId="54" borderId="33" xfId="0" applyNumberFormat="1" applyFont="1" applyFill="1" applyBorder="1" applyAlignment="1">
      <alignment horizontal="center" vertical="center" wrapText="1"/>
    </xf>
    <xf numFmtId="3" fontId="18" fillId="54" borderId="38" xfId="0" applyNumberFormat="1" applyFont="1" applyFill="1" applyBorder="1" applyAlignment="1">
      <alignment horizontal="center" vertical="center"/>
    </xf>
    <xf numFmtId="3" fontId="26" fillId="0" borderId="44" xfId="0" applyNumberFormat="1" applyFont="1" applyBorder="1" applyAlignment="1">
      <alignment horizontal="center" vertical="center"/>
    </xf>
    <xf numFmtId="3" fontId="26" fillId="0" borderId="45" xfId="0" applyNumberFormat="1" applyFont="1" applyBorder="1" applyAlignment="1">
      <alignment horizontal="center" vertical="center"/>
    </xf>
    <xf numFmtId="49" fontId="13" fillId="54" borderId="33" xfId="0" applyNumberFormat="1" applyFont="1" applyFill="1" applyBorder="1" applyAlignment="1">
      <alignment horizontal="center" vertical="center" wrapText="1"/>
    </xf>
    <xf numFmtId="49" fontId="13" fillId="54" borderId="33" xfId="0" applyNumberFormat="1" applyFont="1" applyFill="1" applyBorder="1" applyAlignment="1">
      <alignment horizontal="left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right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center" vertical="center" wrapText="1"/>
    </xf>
    <xf numFmtId="49" fontId="11" fillId="0" borderId="32" xfId="0" applyNumberFormat="1" applyFont="1" applyBorder="1" applyAlignment="1">
      <alignment horizontal="right" vertical="center" wrapText="1"/>
    </xf>
    <xf numFmtId="49" fontId="13" fillId="54" borderId="46" xfId="0" applyNumberFormat="1" applyFont="1" applyFill="1" applyBorder="1" applyAlignment="1">
      <alignment horizontal="center" vertical="center" wrapText="1"/>
    </xf>
    <xf numFmtId="49" fontId="13" fillId="54" borderId="46" xfId="0" applyNumberFormat="1" applyFont="1" applyFill="1" applyBorder="1" applyAlignment="1">
      <alignment horizontal="right" vertical="center" wrapText="1"/>
    </xf>
    <xf numFmtId="3" fontId="18" fillId="54" borderId="37" xfId="0" applyNumberFormat="1" applyFont="1" applyFill="1" applyBorder="1" applyAlignment="1">
      <alignment horizontal="center" vertical="center"/>
    </xf>
    <xf numFmtId="3" fontId="18" fillId="54" borderId="47" xfId="0" applyNumberFormat="1" applyFont="1" applyFill="1" applyBorder="1" applyAlignment="1">
      <alignment horizontal="center" vertical="center"/>
    </xf>
    <xf numFmtId="49" fontId="13" fillId="5" borderId="33" xfId="0" applyNumberFormat="1" applyFont="1" applyFill="1" applyBorder="1" applyAlignment="1">
      <alignment horizontal="center" vertical="center" wrapText="1"/>
    </xf>
    <xf numFmtId="3" fontId="18" fillId="5" borderId="38" xfId="0" applyNumberFormat="1" applyFont="1" applyFill="1" applyBorder="1" applyAlignment="1">
      <alignment horizontal="center" vertical="center"/>
    </xf>
    <xf numFmtId="3" fontId="18" fillId="54" borderId="35" xfId="0" applyNumberFormat="1" applyFont="1" applyFill="1" applyBorder="1" applyAlignment="1">
      <alignment horizontal="center" vertical="center"/>
    </xf>
    <xf numFmtId="3" fontId="16" fillId="0" borderId="20" xfId="0" applyNumberFormat="1" applyFont="1" applyBorder="1" applyAlignment="1">
      <alignment horizontal="center" vertical="center"/>
    </xf>
    <xf numFmtId="3" fontId="16" fillId="0" borderId="26" xfId="0" applyNumberFormat="1" applyFont="1" applyBorder="1" applyAlignment="1">
      <alignment horizontal="center" vertical="center"/>
    </xf>
    <xf numFmtId="49" fontId="13" fillId="0" borderId="36" xfId="0" applyNumberFormat="1" applyFont="1" applyBorder="1" applyAlignment="1">
      <alignment horizontal="center" vertical="center" wrapText="1"/>
    </xf>
    <xf numFmtId="49" fontId="13" fillId="54" borderId="48" xfId="0" applyNumberFormat="1" applyFont="1" applyFill="1" applyBorder="1" applyAlignment="1">
      <alignment horizontal="center" vertical="center" wrapText="1"/>
    </xf>
    <xf numFmtId="3" fontId="14" fillId="54" borderId="49" xfId="0" applyNumberFormat="1" applyFont="1" applyFill="1" applyBorder="1" applyAlignment="1">
      <alignment horizontal="center" vertical="center"/>
    </xf>
    <xf numFmtId="3" fontId="14" fillId="54" borderId="38" xfId="0" applyNumberFormat="1" applyFont="1" applyFill="1" applyBorder="1" applyAlignment="1">
      <alignment horizontal="center" vertical="center"/>
    </xf>
    <xf numFmtId="49" fontId="18" fillId="56" borderId="33" xfId="0" applyNumberFormat="1" applyFont="1" applyFill="1" applyBorder="1" applyAlignment="1">
      <alignment horizontal="center" vertical="center" wrapText="1"/>
    </xf>
    <xf numFmtId="3" fontId="14" fillId="56" borderId="38" xfId="0" applyNumberFormat="1" applyFont="1" applyFill="1" applyBorder="1" applyAlignment="1">
      <alignment horizontal="center" vertical="center"/>
    </xf>
    <xf numFmtId="3" fontId="26" fillId="0" borderId="50" xfId="0" applyNumberFormat="1" applyFont="1" applyBorder="1" applyAlignment="1">
      <alignment horizontal="center" vertical="center"/>
    </xf>
    <xf numFmtId="3" fontId="26" fillId="0" borderId="23" xfId="0" applyNumberFormat="1" applyFont="1" applyBorder="1" applyAlignment="1">
      <alignment horizontal="center" vertical="center"/>
    </xf>
    <xf numFmtId="3" fontId="26" fillId="0" borderId="51" xfId="0" applyNumberFormat="1" applyFont="1" applyBorder="1" applyAlignment="1">
      <alignment horizontal="center" vertical="center"/>
    </xf>
    <xf numFmtId="3" fontId="26" fillId="0" borderId="52" xfId="0" applyNumberFormat="1" applyFont="1" applyBorder="1" applyAlignment="1">
      <alignment horizontal="center" vertical="center"/>
    </xf>
    <xf numFmtId="3" fontId="26" fillId="0" borderId="34" xfId="0" applyNumberFormat="1" applyFont="1" applyBorder="1" applyAlignment="1">
      <alignment horizontal="center" vertical="center"/>
    </xf>
    <xf numFmtId="3" fontId="26" fillId="0" borderId="53" xfId="0" applyNumberFormat="1" applyFont="1" applyBorder="1" applyAlignment="1">
      <alignment horizontal="center" vertical="center"/>
    </xf>
    <xf numFmtId="0" fontId="18" fillId="56" borderId="38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13" fillId="56" borderId="33" xfId="0" applyNumberFormat="1" applyFont="1" applyFill="1" applyBorder="1" applyAlignment="1">
      <alignment horizontal="right" vertical="center" wrapText="1"/>
    </xf>
    <xf numFmtId="3" fontId="24" fillId="56" borderId="3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54" borderId="38" xfId="0" applyFont="1" applyFill="1" applyBorder="1" applyAlignment="1">
      <alignment horizontal="center" vertical="center"/>
    </xf>
    <xf numFmtId="49" fontId="13" fillId="0" borderId="39" xfId="0" applyNumberFormat="1" applyFont="1" applyBorder="1" applyAlignment="1">
      <alignment horizontal="right" vertical="center" wrapText="1"/>
    </xf>
    <xf numFmtId="3" fontId="27" fillId="54" borderId="38" xfId="0" applyNumberFormat="1" applyFont="1" applyFill="1" applyBorder="1" applyAlignment="1">
      <alignment horizontal="center" vertical="center"/>
    </xf>
    <xf numFmtId="49" fontId="27" fillId="54" borderId="33" xfId="0" applyNumberFormat="1" applyFont="1" applyFill="1" applyBorder="1" applyAlignment="1">
      <alignment horizontal="right" vertical="center" wrapText="1"/>
    </xf>
    <xf numFmtId="49" fontId="27" fillId="56" borderId="33" xfId="0" applyNumberFormat="1" applyFont="1" applyFill="1" applyBorder="1" applyAlignment="1">
      <alignment horizontal="right" vertical="center" wrapText="1"/>
    </xf>
    <xf numFmtId="3" fontId="27" fillId="56" borderId="38" xfId="0" applyNumberFormat="1" applyFont="1" applyFill="1" applyBorder="1" applyAlignment="1">
      <alignment horizontal="center" vertical="center"/>
    </xf>
    <xf numFmtId="3" fontId="30" fillId="56" borderId="38" xfId="0" applyNumberFormat="1" applyFont="1" applyFill="1" applyBorder="1" applyAlignment="1">
      <alignment horizontal="center" vertical="center"/>
    </xf>
    <xf numFmtId="3" fontId="30" fillId="56" borderId="35" xfId="0" applyNumberFormat="1" applyFont="1" applyFill="1" applyBorder="1" applyAlignment="1">
      <alignment horizontal="center" vertical="center"/>
    </xf>
    <xf numFmtId="0" fontId="13" fillId="54" borderId="38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3" fontId="30" fillId="54" borderId="38" xfId="0" applyNumberFormat="1" applyFont="1" applyFill="1" applyBorder="1" applyAlignment="1">
      <alignment horizontal="center" vertical="center"/>
    </xf>
    <xf numFmtId="3" fontId="65" fillId="0" borderId="44" xfId="0" applyNumberFormat="1" applyFont="1" applyBorder="1" applyAlignment="1">
      <alignment horizontal="center" vertical="center"/>
    </xf>
    <xf numFmtId="0" fontId="13" fillId="54" borderId="44" xfId="0" applyFont="1" applyFill="1" applyBorder="1" applyAlignment="1">
      <alignment horizontal="center" vertical="center"/>
    </xf>
    <xf numFmtId="3" fontId="30" fillId="0" borderId="39" xfId="0" applyNumberFormat="1" applyFont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3" fontId="18" fillId="0" borderId="39" xfId="0" applyNumberFormat="1" applyFont="1" applyBorder="1" applyAlignment="1">
      <alignment horizontal="center" vertical="center"/>
    </xf>
    <xf numFmtId="3" fontId="18" fillId="0" borderId="24" xfId="0" applyNumberFormat="1" applyFont="1" applyBorder="1" applyAlignment="1">
      <alignment horizontal="center" vertical="center"/>
    </xf>
    <xf numFmtId="0" fontId="18" fillId="56" borderId="38" xfId="0" applyFont="1" applyFill="1" applyBorder="1" applyAlignment="1">
      <alignment horizontal="center" vertical="center" wrapText="1"/>
    </xf>
    <xf numFmtId="0" fontId="17" fillId="56" borderId="38" xfId="0" applyFont="1" applyFill="1" applyBorder="1" applyAlignment="1">
      <alignment horizontal="center" vertical="center"/>
    </xf>
    <xf numFmtId="3" fontId="27" fillId="0" borderId="39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49" fontId="18" fillId="0" borderId="46" xfId="0" applyNumberFormat="1" applyFont="1" applyBorder="1" applyAlignment="1">
      <alignment horizontal="right" vertical="center" wrapText="1"/>
    </xf>
    <xf numFmtId="3" fontId="27" fillId="0" borderId="37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right" vertical="center" wrapText="1"/>
    </xf>
    <xf numFmtId="0" fontId="1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49" fontId="31" fillId="54" borderId="21" xfId="0" applyNumberFormat="1" applyFont="1" applyFill="1" applyBorder="1" applyAlignment="1">
      <alignment horizontal="center" vertical="top"/>
    </xf>
    <xf numFmtId="49" fontId="1" fillId="0" borderId="54" xfId="0" applyNumberFormat="1" applyFont="1" applyBorder="1" applyAlignment="1">
      <alignment horizontal="right" vertical="top" wrapText="1"/>
    </xf>
    <xf numFmtId="0" fontId="13" fillId="59" borderId="38" xfId="0" applyFont="1" applyFill="1" applyBorder="1" applyAlignment="1">
      <alignment horizontal="center" vertical="center"/>
    </xf>
    <xf numFmtId="0" fontId="13" fillId="59" borderId="35" xfId="0" applyFont="1" applyFill="1" applyBorder="1" applyAlignment="1">
      <alignment horizontal="center" vertical="center"/>
    </xf>
    <xf numFmtId="0" fontId="27" fillId="59" borderId="55" xfId="0" applyFont="1" applyFill="1" applyBorder="1" applyAlignment="1">
      <alignment horizontal="center" vertical="center"/>
    </xf>
    <xf numFmtId="0" fontId="27" fillId="59" borderId="56" xfId="0" applyFont="1" applyFill="1" applyBorder="1" applyAlignment="1">
      <alignment horizontal="center" vertical="center"/>
    </xf>
    <xf numFmtId="49" fontId="18" fillId="56" borderId="33" xfId="0" applyNumberFormat="1" applyFont="1" applyFill="1" applyBorder="1" applyAlignment="1">
      <alignment horizontal="right" vertical="center" wrapText="1"/>
    </xf>
    <xf numFmtId="49" fontId="18" fillId="59" borderId="55" xfId="0" applyNumberFormat="1" applyFont="1" applyFill="1" applyBorder="1" applyAlignment="1">
      <alignment horizontal="center" vertical="center" wrapText="1"/>
    </xf>
    <xf numFmtId="49" fontId="18" fillId="59" borderId="45" xfId="0" applyNumberFormat="1" applyFont="1" applyFill="1" applyBorder="1" applyAlignment="1">
      <alignment horizontal="center" vertical="center" wrapText="1"/>
    </xf>
    <xf numFmtId="0" fontId="27" fillId="59" borderId="35" xfId="0" applyFont="1" applyFill="1" applyBorder="1" applyAlignment="1">
      <alignment horizontal="center" vertical="center"/>
    </xf>
    <xf numFmtId="49" fontId="18" fillId="54" borderId="33" xfId="0" applyNumberFormat="1" applyFont="1" applyFill="1" applyBorder="1" applyAlignment="1">
      <alignment horizontal="right" vertical="center" wrapText="1"/>
    </xf>
    <xf numFmtId="49" fontId="13" fillId="5" borderId="33" xfId="0" applyNumberFormat="1" applyFont="1" applyFill="1" applyBorder="1" applyAlignment="1">
      <alignment horizontal="right" vertical="center" wrapText="1"/>
    </xf>
    <xf numFmtId="49" fontId="18" fillId="54" borderId="48" xfId="0" applyNumberFormat="1" applyFont="1" applyFill="1" applyBorder="1" applyAlignment="1">
      <alignment horizontal="right" vertical="center" wrapText="1"/>
    </xf>
    <xf numFmtId="49" fontId="13" fillId="55" borderId="38" xfId="0" applyNumberFormat="1" applyFont="1" applyFill="1" applyBorder="1" applyAlignment="1">
      <alignment horizontal="right" vertical="center" wrapText="1"/>
    </xf>
    <xf numFmtId="0" fontId="18" fillId="59" borderId="33" xfId="0" applyFont="1" applyFill="1" applyBorder="1" applyAlignment="1">
      <alignment horizontal="center" vertical="center" wrapText="1"/>
    </xf>
    <xf numFmtId="0" fontId="27" fillId="59" borderId="38" xfId="0" applyFont="1" applyFill="1" applyBorder="1" applyAlignment="1">
      <alignment horizontal="center" vertical="center"/>
    </xf>
    <xf numFmtId="0" fontId="24" fillId="56" borderId="47" xfId="0" applyFont="1" applyFill="1" applyBorder="1" applyAlignment="1">
      <alignment horizontal="center" readingOrder="2"/>
    </xf>
    <xf numFmtId="0" fontId="11" fillId="59" borderId="44" xfId="0" applyFont="1" applyFill="1" applyBorder="1" applyAlignment="1">
      <alignment horizontal="center" vertical="center"/>
    </xf>
    <xf numFmtId="0" fontId="18" fillId="59" borderId="3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0" fontId="5" fillId="0" borderId="0" xfId="0" applyFont="1" applyFill="1" applyAlignment="1">
      <alignment/>
    </xf>
    <xf numFmtId="0" fontId="7" fillId="0" borderId="19" xfId="0" applyFont="1" applyBorder="1" applyAlignment="1">
      <alignment horizontal="center" vertical="center"/>
    </xf>
    <xf numFmtId="49" fontId="7" fillId="52" borderId="33" xfId="0" applyNumberFormat="1" applyFont="1" applyFill="1" applyBorder="1" applyAlignment="1">
      <alignment horizontal="center" vertical="center"/>
    </xf>
    <xf numFmtId="0" fontId="2" fillId="52" borderId="38" xfId="0" applyFont="1" applyFill="1" applyBorder="1" applyAlignment="1">
      <alignment horizontal="right" vertical="center"/>
    </xf>
    <xf numFmtId="49" fontId="44" fillId="52" borderId="33" xfId="0" applyNumberFormat="1" applyFont="1" applyFill="1" applyBorder="1" applyAlignment="1">
      <alignment horizontal="right" vertical="center" wrapText="1"/>
    </xf>
    <xf numFmtId="49" fontId="2" fillId="52" borderId="38" xfId="0" applyNumberFormat="1" applyFont="1" applyFill="1" applyBorder="1" applyAlignment="1">
      <alignment horizontal="center" vertical="center"/>
    </xf>
    <xf numFmtId="49" fontId="7" fillId="0" borderId="39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right" vertical="center" wrapText="1"/>
    </xf>
    <xf numFmtId="10" fontId="2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right" vertical="center"/>
    </xf>
    <xf numFmtId="49" fontId="1" fillId="0" borderId="32" xfId="0" applyNumberFormat="1" applyFont="1" applyBorder="1" applyAlignment="1">
      <alignment horizontal="right" vertical="center" wrapText="1"/>
    </xf>
    <xf numFmtId="9" fontId="5" fillId="0" borderId="0" xfId="343" applyFont="1" applyAlignment="1">
      <alignment/>
    </xf>
    <xf numFmtId="49" fontId="7" fillId="0" borderId="21" xfId="0" applyNumberFormat="1" applyFont="1" applyFill="1" applyBorder="1" applyAlignment="1">
      <alignment horizontal="center" vertical="center"/>
    </xf>
    <xf numFmtId="0" fontId="1" fillId="0" borderId="36" xfId="0" applyFont="1" applyBorder="1" applyAlignment="1">
      <alignment horizontal="right" vertical="center"/>
    </xf>
    <xf numFmtId="49" fontId="7" fillId="0" borderId="36" xfId="0" applyNumberFormat="1" applyFont="1" applyBorder="1" applyAlignment="1">
      <alignment horizontal="right" vertical="center" wrapText="1"/>
    </xf>
    <xf numFmtId="0" fontId="1" fillId="0" borderId="46" xfId="0" applyFont="1" applyBorder="1" applyAlignment="1">
      <alignment horizontal="right" vertical="center"/>
    </xf>
    <xf numFmtId="49" fontId="1" fillId="0" borderId="46" xfId="0" applyNumberFormat="1" applyFont="1" applyBorder="1" applyAlignment="1">
      <alignment horizontal="right" vertical="center" wrapText="1"/>
    </xf>
    <xf numFmtId="0" fontId="2" fillId="52" borderId="49" xfId="0" applyFont="1" applyFill="1" applyBorder="1" applyAlignment="1">
      <alignment horizontal="right" vertical="center"/>
    </xf>
    <xf numFmtId="49" fontId="7" fillId="52" borderId="48" xfId="0" applyNumberFormat="1" applyFont="1" applyFill="1" applyBorder="1" applyAlignment="1">
      <alignment horizontal="right" vertical="center" wrapText="1"/>
    </xf>
    <xf numFmtId="3" fontId="2" fillId="52" borderId="38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center" vertical="center"/>
    </xf>
    <xf numFmtId="0" fontId="1" fillId="0" borderId="49" xfId="0" applyFont="1" applyBorder="1" applyAlignment="1">
      <alignment horizontal="right" vertical="center"/>
    </xf>
    <xf numFmtId="49" fontId="1" fillId="0" borderId="48" xfId="0" applyNumberFormat="1" applyFont="1" applyBorder="1" applyAlignment="1">
      <alignment horizontal="right" vertical="center" wrapText="1"/>
    </xf>
    <xf numFmtId="49" fontId="7" fillId="52" borderId="33" xfId="0" applyNumberFormat="1" applyFont="1" applyFill="1" applyBorder="1" applyAlignment="1">
      <alignment horizontal="right" vertical="center" wrapText="1"/>
    </xf>
    <xf numFmtId="49" fontId="7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right" vertical="center"/>
    </xf>
    <xf numFmtId="49" fontId="66" fillId="52" borderId="33" xfId="0" applyNumberFormat="1" applyFont="1" applyFill="1" applyBorder="1" applyAlignment="1">
      <alignment horizontal="center" vertical="center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right" vertical="center"/>
    </xf>
    <xf numFmtId="49" fontId="7" fillId="0" borderId="30" xfId="0" applyNumberFormat="1" applyFont="1" applyFill="1" applyBorder="1" applyAlignment="1">
      <alignment horizontal="right" vertical="center" wrapText="1"/>
    </xf>
    <xf numFmtId="3" fontId="2" fillId="0" borderId="2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right" vertical="center"/>
    </xf>
    <xf numFmtId="49" fontId="7" fillId="0" borderId="32" xfId="0" applyNumberFormat="1" applyFont="1" applyFill="1" applyBorder="1" applyAlignment="1">
      <alignment horizontal="right" vertical="center" wrapText="1"/>
    </xf>
    <xf numFmtId="3" fontId="2" fillId="0" borderId="19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right" vertical="center" wrapText="1"/>
    </xf>
    <xf numFmtId="3" fontId="2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right" vertical="center" wrapText="1"/>
    </xf>
    <xf numFmtId="49" fontId="46" fillId="0" borderId="19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center" vertical="center"/>
    </xf>
    <xf numFmtId="0" fontId="49" fillId="0" borderId="0" xfId="268" applyFont="1" applyFill="1">
      <alignment/>
      <protection/>
    </xf>
    <xf numFmtId="38" fontId="52" fillId="0" borderId="0" xfId="268" applyNumberFormat="1" applyFont="1" applyFill="1" applyAlignment="1">
      <alignment horizontal="center"/>
      <protection/>
    </xf>
    <xf numFmtId="38" fontId="49" fillId="0" borderId="57" xfId="268" applyNumberFormat="1" applyFont="1" applyFill="1" applyBorder="1" applyAlignment="1" applyProtection="1">
      <alignment horizontal="center" wrapText="1"/>
      <protection locked="0"/>
    </xf>
    <xf numFmtId="0" fontId="32" fillId="46" borderId="58" xfId="250" applyFont="1" applyFill="1" applyBorder="1">
      <alignment/>
      <protection/>
    </xf>
    <xf numFmtId="38" fontId="49" fillId="46" borderId="59" xfId="268" applyNumberFormat="1" applyFont="1" applyFill="1" applyBorder="1" applyAlignment="1">
      <alignment horizontal="center"/>
      <protection/>
    </xf>
    <xf numFmtId="0" fontId="52" fillId="0" borderId="60" xfId="268" applyFont="1" applyFill="1" applyBorder="1">
      <alignment/>
      <protection/>
    </xf>
    <xf numFmtId="38" fontId="49" fillId="0" borderId="59" xfId="268" applyNumberFormat="1" applyFont="1" applyFill="1" applyBorder="1" applyAlignment="1" applyProtection="1">
      <alignment horizontal="center"/>
      <protection locked="0"/>
    </xf>
    <xf numFmtId="0" fontId="49" fillId="0" borderId="61" xfId="274" applyFont="1" applyBorder="1" applyAlignment="1">
      <alignment horizontal="right" vertical="center"/>
      <protection/>
    </xf>
    <xf numFmtId="0" fontId="32" fillId="46" borderId="62" xfId="250" applyFont="1" applyFill="1" applyBorder="1">
      <alignment/>
      <protection/>
    </xf>
    <xf numFmtId="0" fontId="49" fillId="0" borderId="60" xfId="274" applyFont="1" applyBorder="1" applyAlignment="1">
      <alignment horizontal="right" vertical="center"/>
      <protection/>
    </xf>
    <xf numFmtId="0" fontId="49" fillId="0" borderId="0" xfId="274" applyFont="1" applyBorder="1" applyAlignment="1">
      <alignment horizontal="right" vertical="center"/>
      <protection/>
    </xf>
    <xf numFmtId="0" fontId="49" fillId="0" borderId="58" xfId="274" applyFont="1" applyBorder="1" applyAlignment="1">
      <alignment horizontal="right" vertical="center"/>
      <protection/>
    </xf>
    <xf numFmtId="0" fontId="49" fillId="0" borderId="62" xfId="274" applyFont="1" applyBorder="1" applyAlignment="1">
      <alignment horizontal="right" vertical="center"/>
      <protection/>
    </xf>
    <xf numFmtId="38" fontId="49" fillId="0" borderId="63" xfId="268" applyNumberFormat="1" applyFont="1" applyFill="1" applyBorder="1" applyAlignment="1" applyProtection="1">
      <alignment horizontal="center"/>
      <protection locked="0"/>
    </xf>
    <xf numFmtId="38" fontId="49" fillId="0" borderId="59" xfId="268" applyNumberFormat="1" applyFont="1" applyFill="1" applyBorder="1" applyAlignment="1">
      <alignment horizontal="center"/>
      <protection/>
    </xf>
    <xf numFmtId="0" fontId="32" fillId="46" borderId="0" xfId="250" applyFont="1" applyFill="1" applyBorder="1">
      <alignment/>
      <protection/>
    </xf>
    <xf numFmtId="38" fontId="49" fillId="46" borderId="57" xfId="268" applyNumberFormat="1" applyFont="1" applyFill="1" applyBorder="1" applyAlignment="1">
      <alignment horizontal="center"/>
      <protection/>
    </xf>
    <xf numFmtId="0" fontId="49" fillId="0" borderId="60" xfId="268" applyFont="1" applyFill="1" applyBorder="1">
      <alignment/>
      <protection/>
    </xf>
    <xf numFmtId="38" fontId="49" fillId="0" borderId="0" xfId="268" applyNumberFormat="1" applyFont="1" applyFill="1" applyAlignment="1">
      <alignment horizontal="center"/>
      <protection/>
    </xf>
    <xf numFmtId="0" fontId="1" fillId="0" borderId="3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 wrapText="1"/>
    </xf>
    <xf numFmtId="3" fontId="12" fillId="0" borderId="39" xfId="0" applyNumberFormat="1" applyFont="1" applyBorder="1" applyAlignment="1">
      <alignment horizontal="center" vertical="center"/>
    </xf>
    <xf numFmtId="3" fontId="12" fillId="0" borderId="24" xfId="0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49" fontId="33" fillId="0" borderId="32" xfId="0" applyNumberFormat="1" applyFont="1" applyBorder="1" applyAlignment="1">
      <alignment horizontal="right" vertical="center" wrapText="1"/>
    </xf>
    <xf numFmtId="0" fontId="1" fillId="0" borderId="44" xfId="0" applyFont="1" applyBorder="1" applyAlignment="1">
      <alignment horizontal="center" vertical="center"/>
    </xf>
    <xf numFmtId="0" fontId="1" fillId="54" borderId="38" xfId="0" applyFont="1" applyFill="1" applyBorder="1" applyAlignment="1">
      <alignment horizontal="center" vertical="center"/>
    </xf>
    <xf numFmtId="3" fontId="8" fillId="54" borderId="38" xfId="0" applyNumberFormat="1" applyFont="1" applyFill="1" applyBorder="1" applyAlignment="1">
      <alignment horizontal="center" vertical="center"/>
    </xf>
    <xf numFmtId="49" fontId="13" fillId="0" borderId="64" xfId="0" applyNumberFormat="1" applyFont="1" applyBorder="1" applyAlignment="1">
      <alignment horizontal="right" vertical="center" wrapText="1"/>
    </xf>
    <xf numFmtId="0" fontId="3" fillId="56" borderId="37" xfId="0" applyFont="1" applyFill="1" applyBorder="1" applyAlignment="1">
      <alignment horizontal="center" vertical="center"/>
    </xf>
    <xf numFmtId="49" fontId="13" fillId="56" borderId="33" xfId="0" applyNumberFormat="1" applyFont="1" applyFill="1" applyBorder="1" applyAlignment="1">
      <alignment horizontal="center" vertical="center" wrapText="1"/>
    </xf>
    <xf numFmtId="49" fontId="27" fillId="54" borderId="33" xfId="0" applyNumberFormat="1" applyFont="1" applyFill="1" applyBorder="1" applyAlignment="1">
      <alignment horizontal="center" vertical="center" wrapText="1"/>
    </xf>
    <xf numFmtId="49" fontId="27" fillId="56" borderId="33" xfId="0" applyNumberFormat="1" applyFont="1" applyFill="1" applyBorder="1" applyAlignment="1">
      <alignment horizontal="center" vertical="center" wrapText="1"/>
    </xf>
    <xf numFmtId="49" fontId="2" fillId="54" borderId="33" xfId="0" applyNumberFormat="1" applyFont="1" applyFill="1" applyBorder="1" applyAlignment="1">
      <alignment horizontal="center" vertical="center" wrapText="1"/>
    </xf>
    <xf numFmtId="49" fontId="14" fillId="54" borderId="33" xfId="0" applyNumberFormat="1" applyFont="1" applyFill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right" vertical="center"/>
    </xf>
    <xf numFmtId="49" fontId="14" fillId="54" borderId="3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56" fillId="56" borderId="35" xfId="0" applyNumberFormat="1" applyFont="1" applyFill="1" applyBorder="1" applyAlignment="1">
      <alignment horizontal="center" vertical="center" wrapText="1"/>
    </xf>
    <xf numFmtId="49" fontId="3" fillId="54" borderId="33" xfId="0" applyNumberFormat="1" applyFont="1" applyFill="1" applyBorder="1" applyAlignment="1">
      <alignment horizontal="right" vertical="center" wrapText="1"/>
    </xf>
    <xf numFmtId="49" fontId="3" fillId="54" borderId="46" xfId="0" applyNumberFormat="1" applyFont="1" applyFill="1" applyBorder="1" applyAlignment="1">
      <alignment horizontal="right" vertical="center" wrapText="1"/>
    </xf>
    <xf numFmtId="38" fontId="49" fillId="0" borderId="65" xfId="268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179" fontId="40" fillId="0" borderId="0" xfId="286" applyNumberFormat="1" applyFont="1" applyFill="1" applyAlignment="1">
      <alignment horizontal="center" vertical="center"/>
      <protection/>
    </xf>
    <xf numFmtId="0" fontId="48" fillId="0" borderId="0" xfId="286" applyFont="1">
      <alignment/>
      <protection/>
    </xf>
    <xf numFmtId="0" fontId="67" fillId="0" borderId="0" xfId="286" applyFont="1" applyAlignment="1">
      <alignment readingOrder="2"/>
      <protection/>
    </xf>
    <xf numFmtId="49" fontId="67" fillId="0" borderId="0" xfId="286" applyNumberFormat="1" applyFont="1" applyAlignment="1">
      <alignment vertical="center"/>
      <protection/>
    </xf>
    <xf numFmtId="0" fontId="0" fillId="0" borderId="0" xfId="0" applyFont="1" applyFill="1" applyAlignment="1">
      <alignment vertical="top"/>
    </xf>
    <xf numFmtId="0" fontId="37" fillId="0" borderId="0" xfId="286" applyFont="1">
      <alignment/>
      <protection/>
    </xf>
    <xf numFmtId="0" fontId="68" fillId="0" borderId="0" xfId="286" applyFont="1">
      <alignment/>
      <protection/>
    </xf>
    <xf numFmtId="49" fontId="37" fillId="0" borderId="0" xfId="286" applyNumberFormat="1" applyFont="1">
      <alignment/>
      <protection/>
    </xf>
    <xf numFmtId="0" fontId="0" fillId="0" borderId="0" xfId="0" applyFont="1" applyFill="1" applyAlignment="1">
      <alignment horizontal="center"/>
    </xf>
    <xf numFmtId="179" fontId="59" fillId="0" borderId="0" xfId="286" applyNumberFormat="1" applyFont="1" applyFill="1" applyAlignment="1">
      <alignment horizontal="center" vertical="center"/>
      <protection/>
    </xf>
    <xf numFmtId="0" fontId="60" fillId="0" borderId="0" xfId="286" applyFont="1">
      <alignment/>
      <protection/>
    </xf>
    <xf numFmtId="0" fontId="119" fillId="0" borderId="0" xfId="286">
      <alignment/>
      <protection/>
    </xf>
    <xf numFmtId="0" fontId="60" fillId="0" borderId="0" xfId="0" applyFont="1" applyFill="1" applyAlignment="1">
      <alignment/>
    </xf>
    <xf numFmtId="3" fontId="26" fillId="0" borderId="44" xfId="0" applyNumberFormat="1" applyFont="1" applyFill="1" applyBorder="1" applyAlignment="1">
      <alignment horizontal="center" vertical="center"/>
    </xf>
    <xf numFmtId="3" fontId="65" fillId="0" borderId="44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49" fontId="14" fillId="0" borderId="36" xfId="0" applyNumberFormat="1" applyFont="1" applyFill="1" applyBorder="1" applyAlignment="1">
      <alignment horizontal="right" vertical="center" wrapText="1"/>
    </xf>
    <xf numFmtId="3" fontId="26" fillId="0" borderId="19" xfId="0" applyNumberFormat="1" applyFont="1" applyFill="1" applyBorder="1" applyAlignment="1">
      <alignment horizontal="center" vertical="center"/>
    </xf>
    <xf numFmtId="3" fontId="26" fillId="0" borderId="25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9" fillId="0" borderId="59" xfId="274" applyFont="1" applyBorder="1" applyAlignment="1">
      <alignment horizontal="right" vertical="center"/>
      <protection/>
    </xf>
    <xf numFmtId="178" fontId="4" fillId="0" borderId="0" xfId="106" applyNumberFormat="1" applyFont="1" applyAlignment="1">
      <alignment/>
    </xf>
    <xf numFmtId="49" fontId="13" fillId="0" borderId="33" xfId="0" applyNumberFormat="1" applyFont="1" applyBorder="1" applyAlignment="1">
      <alignment horizontal="right" vertical="center" wrapText="1"/>
    </xf>
    <xf numFmtId="3" fontId="24" fillId="0" borderId="38" xfId="0" applyNumberFormat="1" applyFont="1" applyBorder="1" applyAlignment="1">
      <alignment horizontal="center" vertical="center"/>
    </xf>
    <xf numFmtId="3" fontId="24" fillId="0" borderId="35" xfId="0" applyNumberFormat="1" applyFont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91" fillId="0" borderId="0" xfId="286" applyFont="1">
      <alignment/>
      <protection/>
    </xf>
    <xf numFmtId="0" fontId="92" fillId="59" borderId="0" xfId="286" applyFont="1" applyFill="1" applyAlignment="1">
      <alignment horizontal="right" vertical="center" readingOrder="2"/>
      <protection/>
    </xf>
    <xf numFmtId="0" fontId="92" fillId="0" borderId="0" xfId="286" applyFont="1" applyAlignment="1">
      <alignment horizontal="center"/>
      <protection/>
    </xf>
    <xf numFmtId="0" fontId="92" fillId="0" borderId="0" xfId="286" applyFont="1">
      <alignment/>
      <protection/>
    </xf>
    <xf numFmtId="0" fontId="57" fillId="0" borderId="0" xfId="280" applyFont="1">
      <alignment/>
      <protection/>
    </xf>
    <xf numFmtId="0" fontId="57" fillId="0" borderId="66" xfId="280" applyFont="1" applyBorder="1">
      <alignment/>
      <protection/>
    </xf>
    <xf numFmtId="49" fontId="56" fillId="0" borderId="0" xfId="250" applyNumberFormat="1" applyFont="1" applyAlignment="1">
      <alignment horizontal="center" vertical="center"/>
      <protection/>
    </xf>
    <xf numFmtId="189" fontId="50" fillId="0" borderId="55" xfId="243" applyNumberFormat="1" applyFont="1" applyBorder="1" applyAlignment="1">
      <alignment horizontal="center" vertical="center" wrapText="1"/>
      <protection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37" fillId="0" borderId="0" xfId="286" applyFont="1" applyAlignment="1">
      <alignment vertical="center"/>
      <protection/>
    </xf>
    <xf numFmtId="49" fontId="48" fillId="0" borderId="0" xfId="286" applyNumberFormat="1" applyFont="1">
      <alignment/>
      <protection/>
    </xf>
    <xf numFmtId="195" fontId="49" fillId="0" borderId="0" xfId="106" applyNumberFormat="1" applyFont="1" applyFill="1" applyAlignment="1">
      <alignment/>
    </xf>
    <xf numFmtId="0" fontId="49" fillId="0" borderId="0" xfId="286" applyFont="1" applyFill="1" applyAlignment="1">
      <alignment horizontal="right" vertical="center" readingOrder="2"/>
      <protection/>
    </xf>
    <xf numFmtId="0" fontId="145" fillId="0" borderId="0" xfId="286" applyFont="1">
      <alignment/>
      <protection/>
    </xf>
    <xf numFmtId="0" fontId="146" fillId="0" borderId="0" xfId="286" applyFont="1" applyAlignment="1">
      <alignment horizontal="right" vertical="center" readingOrder="2"/>
      <protection/>
    </xf>
    <xf numFmtId="0" fontId="146" fillId="0" borderId="0" xfId="286" applyFont="1" applyAlignment="1">
      <alignment vertical="center" wrapText="1" readingOrder="2"/>
      <protection/>
    </xf>
    <xf numFmtId="0" fontId="136" fillId="0" borderId="0" xfId="286" applyFont="1" applyAlignment="1">
      <alignment vertical="center"/>
      <protection/>
    </xf>
    <xf numFmtId="0" fontId="147" fillId="0" borderId="0" xfId="286" applyFont="1" applyAlignment="1">
      <alignment horizontal="center" vertical="center" wrapText="1"/>
      <protection/>
    </xf>
    <xf numFmtId="0" fontId="145" fillId="0" borderId="0" xfId="286" applyFont="1" applyAlignment="1">
      <alignment horizontal="center" vertical="center"/>
      <protection/>
    </xf>
    <xf numFmtId="0" fontId="145" fillId="0" borderId="0" xfId="286" applyFont="1" applyAlignment="1">
      <alignment horizontal="center" vertical="center" wrapText="1"/>
      <protection/>
    </xf>
    <xf numFmtId="0" fontId="145" fillId="0" borderId="0" xfId="286" applyFont="1" applyAlignment="1">
      <alignment horizontal="right" vertical="center" readingOrder="2"/>
      <protection/>
    </xf>
    <xf numFmtId="0" fontId="4" fillId="60" borderId="0" xfId="0" applyFont="1" applyFill="1" applyBorder="1" applyAlignment="1">
      <alignment/>
    </xf>
    <xf numFmtId="0" fontId="4" fillId="60" borderId="0" xfId="0" applyFont="1" applyFill="1" applyAlignment="1">
      <alignment/>
    </xf>
    <xf numFmtId="3" fontId="26" fillId="0" borderId="39" xfId="0" applyNumberFormat="1" applyFont="1" applyFill="1" applyBorder="1" applyAlignment="1">
      <alignment horizontal="center" vertical="center"/>
    </xf>
    <xf numFmtId="3" fontId="26" fillId="0" borderId="24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right" vertical="center" wrapText="1"/>
    </xf>
    <xf numFmtId="175" fontId="125" fillId="0" borderId="50" xfId="249" applyNumberFormat="1" applyFont="1" applyBorder="1" applyAlignment="1">
      <alignment horizontal="center" vertical="center"/>
      <protection/>
    </xf>
    <xf numFmtId="3" fontId="25" fillId="0" borderId="44" xfId="0" applyNumberFormat="1" applyFont="1" applyBorder="1" applyAlignment="1">
      <alignment horizontal="center" vertical="center"/>
    </xf>
    <xf numFmtId="175" fontId="125" fillId="0" borderId="67" xfId="249" applyNumberFormat="1" applyFont="1" applyBorder="1" applyAlignment="1">
      <alignment horizontal="center" vertical="center"/>
      <protection/>
    </xf>
    <xf numFmtId="175" fontId="148" fillId="53" borderId="38" xfId="249" applyNumberFormat="1" applyFont="1" applyFill="1" applyBorder="1" applyAlignment="1">
      <alignment horizontal="center" vertical="center"/>
      <protection/>
    </xf>
    <xf numFmtId="3" fontId="13" fillId="53" borderId="38" xfId="0" applyNumberFormat="1" applyFont="1" applyFill="1" applyBorder="1" applyAlignment="1">
      <alignment horizontal="center" vertical="center"/>
    </xf>
    <xf numFmtId="0" fontId="48" fillId="0" borderId="0" xfId="286" applyFont="1" applyFill="1">
      <alignment/>
      <protection/>
    </xf>
    <xf numFmtId="0" fontId="92" fillId="0" borderId="0" xfId="286" applyFont="1" applyFill="1">
      <alignment/>
      <protection/>
    </xf>
    <xf numFmtId="0" fontId="3" fillId="0" borderId="21" xfId="0" applyFont="1" applyBorder="1" applyAlignment="1">
      <alignment horizontal="center" vertical="center"/>
    </xf>
    <xf numFmtId="49" fontId="149" fillId="52" borderId="33" xfId="0" applyNumberFormat="1" applyFont="1" applyFill="1" applyBorder="1" applyAlignment="1">
      <alignment horizontal="right" vertical="center" wrapText="1"/>
    </xf>
    <xf numFmtId="49" fontId="149" fillId="52" borderId="38" xfId="0" applyNumberFormat="1" applyFont="1" applyFill="1" applyBorder="1" applyAlignment="1">
      <alignment horizontal="right" vertical="center" wrapText="1"/>
    </xf>
    <xf numFmtId="0" fontId="150" fillId="0" borderId="0" xfId="268" applyFont="1" applyFill="1">
      <alignment/>
      <protection/>
    </xf>
    <xf numFmtId="49" fontId="13" fillId="0" borderId="24" xfId="0" applyNumberFormat="1" applyFont="1" applyBorder="1" applyAlignment="1">
      <alignment horizontal="right" vertical="center" wrapText="1"/>
    </xf>
    <xf numFmtId="49" fontId="13" fillId="0" borderId="25" xfId="0" applyNumberFormat="1" applyFont="1" applyBorder="1" applyAlignment="1">
      <alignment horizontal="right" vertical="center" wrapText="1"/>
    </xf>
    <xf numFmtId="49" fontId="13" fillId="0" borderId="45" xfId="0" applyNumberFormat="1" applyFont="1" applyBorder="1" applyAlignment="1">
      <alignment horizontal="right" vertical="center" wrapText="1"/>
    </xf>
    <xf numFmtId="49" fontId="13" fillId="56" borderId="35" xfId="0" applyNumberFormat="1" applyFont="1" applyFill="1" applyBorder="1" applyAlignment="1">
      <alignment horizontal="right" vertical="center" wrapText="1"/>
    </xf>
    <xf numFmtId="0" fontId="136" fillId="0" borderId="0" xfId="243" applyFont="1" applyAlignment="1">
      <alignment horizontal="center" vertical="center"/>
      <protection/>
    </xf>
    <xf numFmtId="189" fontId="136" fillId="0" borderId="0" xfId="243" applyNumberFormat="1" applyFont="1" applyAlignment="1">
      <alignment horizontal="center" vertical="center"/>
      <protection/>
    </xf>
    <xf numFmtId="191" fontId="136" fillId="0" borderId="0" xfId="116" applyNumberFormat="1" applyFont="1" applyAlignment="1">
      <alignment horizontal="center" vertical="center"/>
    </xf>
    <xf numFmtId="192" fontId="136" fillId="0" borderId="0" xfId="243" applyNumberFormat="1" applyFont="1" applyAlignment="1">
      <alignment horizontal="center" vertical="center"/>
      <protection/>
    </xf>
    <xf numFmtId="189" fontId="151" fillId="0" borderId="0" xfId="243" applyNumberFormat="1" applyFont="1" applyAlignment="1">
      <alignment horizontal="center" vertical="center"/>
      <protection/>
    </xf>
    <xf numFmtId="191" fontId="151" fillId="0" borderId="0" xfId="116" applyNumberFormat="1" applyFont="1" applyAlignment="1">
      <alignment horizontal="center" vertical="center"/>
    </xf>
    <xf numFmtId="189" fontId="151" fillId="0" borderId="55" xfId="243" applyNumberFormat="1" applyFont="1" applyBorder="1" applyAlignment="1">
      <alignment horizontal="center" vertical="center" wrapText="1"/>
      <protection/>
    </xf>
    <xf numFmtId="189" fontId="145" fillId="0" borderId="68" xfId="243" applyNumberFormat="1" applyFont="1" applyBorder="1" applyAlignment="1">
      <alignment horizontal="center" vertical="center" wrapText="1"/>
      <protection/>
    </xf>
    <xf numFmtId="189" fontId="151" fillId="0" borderId="68" xfId="243" applyNumberFormat="1" applyFont="1" applyBorder="1" applyAlignment="1">
      <alignment horizontal="center" vertical="center" wrapText="1"/>
      <protection/>
    </xf>
    <xf numFmtId="0" fontId="151" fillId="0" borderId="54" xfId="243" applyFont="1" applyBorder="1" applyAlignment="1">
      <alignment horizontal="center" vertical="center" wrapText="1"/>
      <protection/>
    </xf>
    <xf numFmtId="0" fontId="152" fillId="0" borderId="64" xfId="286" applyFont="1" applyBorder="1" applyAlignment="1">
      <alignment horizontal="center" vertical="center" readingOrder="2"/>
      <protection/>
    </xf>
    <xf numFmtId="0" fontId="153" fillId="0" borderId="64" xfId="286" applyFont="1" applyBorder="1" applyAlignment="1">
      <alignment horizontal="center" vertical="center"/>
      <protection/>
    </xf>
    <xf numFmtId="0" fontId="153" fillId="0" borderId="0" xfId="286" applyFont="1" applyAlignment="1">
      <alignment horizontal="center" vertical="center" wrapText="1"/>
      <protection/>
    </xf>
    <xf numFmtId="0" fontId="145" fillId="0" borderId="0" xfId="286" applyFont="1" applyAlignment="1">
      <alignment horizontal="center" vertical="center" wrapText="1" readingOrder="2"/>
      <protection/>
    </xf>
    <xf numFmtId="0" fontId="145" fillId="0" borderId="0" xfId="286" applyFont="1" applyAlignment="1">
      <alignment horizontal="center" readingOrder="2"/>
      <protection/>
    </xf>
    <xf numFmtId="0" fontId="145" fillId="0" borderId="0" xfId="286" applyFont="1" applyAlignment="1">
      <alignment horizontal="center" wrapText="1" readingOrder="2"/>
      <protection/>
    </xf>
    <xf numFmtId="0" fontId="154" fillId="0" borderId="0" xfId="286" applyFont="1" applyAlignment="1">
      <alignment horizontal="right" vertical="center" readingOrder="2"/>
      <protection/>
    </xf>
    <xf numFmtId="0" fontId="147" fillId="0" borderId="0" xfId="286" applyFont="1" applyAlignment="1">
      <alignment horizontal="right" vertical="center" wrapText="1" readingOrder="2"/>
      <protection/>
    </xf>
    <xf numFmtId="0" fontId="145" fillId="0" borderId="0" xfId="286" applyFont="1" applyAlignment="1">
      <alignment vertical="center"/>
      <protection/>
    </xf>
    <xf numFmtId="0" fontId="151" fillId="0" borderId="0" xfId="286" applyFont="1" applyAlignment="1">
      <alignment horizontal="right" vertical="center" readingOrder="2"/>
      <protection/>
    </xf>
    <xf numFmtId="186" fontId="155" fillId="0" borderId="0" xfId="116" applyNumberFormat="1" applyFont="1" applyAlignment="1">
      <alignment horizontal="right" vertical="center"/>
    </xf>
    <xf numFmtId="186" fontId="155" fillId="0" borderId="0" xfId="286" applyNumberFormat="1" applyFont="1" applyAlignment="1">
      <alignment horizontal="right" vertical="center" wrapText="1"/>
      <protection/>
    </xf>
    <xf numFmtId="0" fontId="155" fillId="0" borderId="0" xfId="286" applyFont="1" applyAlignment="1">
      <alignment horizontal="right" vertical="center" readingOrder="2"/>
      <protection/>
    </xf>
    <xf numFmtId="186" fontId="155" fillId="0" borderId="64" xfId="286" applyNumberFormat="1" applyFont="1" applyBorder="1" applyAlignment="1">
      <alignment horizontal="right" vertical="center"/>
      <protection/>
    </xf>
    <xf numFmtId="186" fontId="155" fillId="0" borderId="64" xfId="116" applyNumberFormat="1" applyFont="1" applyBorder="1" applyAlignment="1">
      <alignment horizontal="right" vertical="center"/>
    </xf>
    <xf numFmtId="186" fontId="154" fillId="0" borderId="0" xfId="116" applyNumberFormat="1" applyFont="1" applyAlignment="1">
      <alignment horizontal="right" vertical="center"/>
    </xf>
    <xf numFmtId="186" fontId="154" fillId="0" borderId="0" xfId="286" applyNumberFormat="1" applyFont="1" applyAlignment="1">
      <alignment horizontal="right" vertical="center" wrapText="1"/>
      <protection/>
    </xf>
    <xf numFmtId="186" fontId="154" fillId="0" borderId="0" xfId="286" applyNumberFormat="1" applyFont="1" applyAlignment="1">
      <alignment horizontal="right" vertical="center"/>
      <protection/>
    </xf>
    <xf numFmtId="0" fontId="155" fillId="0" borderId="0" xfId="286" applyFont="1" applyAlignment="1">
      <alignment vertical="center"/>
      <protection/>
    </xf>
    <xf numFmtId="186" fontId="155" fillId="0" borderId="0" xfId="286" applyNumberFormat="1" applyFont="1" applyAlignment="1">
      <alignment horizontal="right" vertical="center"/>
      <protection/>
    </xf>
    <xf numFmtId="0" fontId="155" fillId="0" borderId="0" xfId="286" applyFont="1" applyAlignment="1">
      <alignment vertical="center" wrapText="1"/>
      <protection/>
    </xf>
    <xf numFmtId="0" fontId="154" fillId="0" borderId="0" xfId="286" applyFont="1" applyAlignment="1">
      <alignment vertical="center"/>
      <protection/>
    </xf>
    <xf numFmtId="186" fontId="154" fillId="0" borderId="58" xfId="116" applyNumberFormat="1" applyFont="1" applyBorder="1" applyAlignment="1">
      <alignment horizontal="right" vertical="center"/>
    </xf>
    <xf numFmtId="186" fontId="155" fillId="0" borderId="58" xfId="116" applyNumberFormat="1" applyFont="1" applyBorder="1" applyAlignment="1">
      <alignment horizontal="right" vertical="center"/>
    </xf>
    <xf numFmtId="186" fontId="154" fillId="0" borderId="64" xfId="116" applyNumberFormat="1" applyFont="1" applyBorder="1" applyAlignment="1">
      <alignment horizontal="right" vertical="center"/>
    </xf>
    <xf numFmtId="0" fontId="147" fillId="0" borderId="0" xfId="286" applyFont="1" applyAlignment="1">
      <alignment vertical="center"/>
      <protection/>
    </xf>
    <xf numFmtId="186" fontId="154" fillId="0" borderId="62" xfId="116" applyNumberFormat="1" applyFont="1" applyBorder="1" applyAlignment="1">
      <alignment horizontal="right" vertical="center"/>
    </xf>
    <xf numFmtId="186" fontId="155" fillId="0" borderId="62" xfId="116" applyNumberFormat="1" applyFont="1" applyBorder="1" applyAlignment="1">
      <alignment horizontal="right" vertical="center"/>
    </xf>
    <xf numFmtId="0" fontId="147" fillId="0" borderId="0" xfId="286" applyFont="1" applyAlignment="1">
      <alignment horizontal="right" vertical="center" readingOrder="2"/>
      <protection/>
    </xf>
    <xf numFmtId="186" fontId="154" fillId="0" borderId="69" xfId="116" applyNumberFormat="1" applyFont="1" applyBorder="1" applyAlignment="1">
      <alignment horizontal="right" vertical="center"/>
    </xf>
    <xf numFmtId="186" fontId="155" fillId="0" borderId="69" xfId="116" applyNumberFormat="1" applyFont="1" applyBorder="1" applyAlignment="1">
      <alignment horizontal="right" vertical="center"/>
    </xf>
    <xf numFmtId="179" fontId="147" fillId="0" borderId="0" xfId="286" applyNumberFormat="1" applyFont="1" applyAlignment="1">
      <alignment horizontal="center" vertical="center"/>
      <protection/>
    </xf>
    <xf numFmtId="179" fontId="147" fillId="0" borderId="0" xfId="286" applyNumberFormat="1" applyFont="1" applyAlignment="1">
      <alignment horizontal="center" vertical="center" wrapText="1"/>
      <protection/>
    </xf>
    <xf numFmtId="179" fontId="145" fillId="0" borderId="0" xfId="286" applyNumberFormat="1" applyFont="1" applyAlignment="1">
      <alignment horizontal="center" vertical="center"/>
      <protection/>
    </xf>
    <xf numFmtId="0" fontId="67" fillId="0" borderId="0" xfId="286" applyFont="1" applyFill="1">
      <alignment/>
      <protection/>
    </xf>
    <xf numFmtId="0" fontId="69" fillId="0" borderId="0" xfId="286" applyFont="1" applyFill="1" applyAlignment="1">
      <alignment vertical="center"/>
      <protection/>
    </xf>
    <xf numFmtId="0" fontId="156" fillId="0" borderId="70" xfId="286" applyFont="1" applyBorder="1" applyAlignment="1">
      <alignment horizontal="center" vertical="center" readingOrder="2"/>
      <protection/>
    </xf>
    <xf numFmtId="178" fontId="145" fillId="0" borderId="57" xfId="116" applyNumberFormat="1" applyFont="1" applyBorder="1" applyAlignment="1">
      <alignment horizontal="center" vertical="center"/>
    </xf>
    <xf numFmtId="186" fontId="151" fillId="0" borderId="70" xfId="286" applyNumberFormat="1" applyFont="1" applyBorder="1" applyAlignment="1">
      <alignment horizontal="center" vertical="center"/>
      <protection/>
    </xf>
    <xf numFmtId="186" fontId="145" fillId="0" borderId="70" xfId="286" applyNumberFormat="1" applyFont="1" applyBorder="1" applyAlignment="1">
      <alignment horizontal="center" vertical="center" wrapText="1" readingOrder="2"/>
      <protection/>
    </xf>
    <xf numFmtId="0" fontId="147" fillId="0" borderId="59" xfId="286" applyFont="1" applyBorder="1" applyAlignment="1">
      <alignment horizontal="center" vertical="center" readingOrder="2"/>
      <protection/>
    </xf>
    <xf numFmtId="0" fontId="147" fillId="0" borderId="59" xfId="286" applyFont="1" applyBorder="1" applyAlignment="1">
      <alignment horizontal="center" vertical="center" wrapText="1" readingOrder="2"/>
      <protection/>
    </xf>
    <xf numFmtId="0" fontId="145" fillId="0" borderId="71" xfId="286" applyFont="1" applyBorder="1" applyAlignment="1">
      <alignment horizontal="center" vertical="center"/>
      <protection/>
    </xf>
    <xf numFmtId="0" fontId="145" fillId="0" borderId="63" xfId="286" applyFont="1" applyBorder="1" applyAlignment="1">
      <alignment horizontal="center" vertical="center" readingOrder="2"/>
      <protection/>
    </xf>
    <xf numFmtId="0" fontId="145" fillId="0" borderId="72" xfId="286" applyFont="1" applyBorder="1" applyAlignment="1">
      <alignment horizontal="center" vertical="center" readingOrder="2"/>
      <protection/>
    </xf>
    <xf numFmtId="38" fontId="151" fillId="0" borderId="57" xfId="116" applyNumberFormat="1" applyFont="1" applyBorder="1" applyAlignment="1">
      <alignment horizontal="right" vertical="center"/>
    </xf>
    <xf numFmtId="4" fontId="151" fillId="0" borderId="57" xfId="286" applyNumberFormat="1" applyFont="1" applyBorder="1" applyAlignment="1">
      <alignment horizontal="center" vertical="center"/>
      <protection/>
    </xf>
    <xf numFmtId="3" fontId="151" fillId="0" borderId="57" xfId="286" applyNumberFormat="1" applyFont="1" applyBorder="1" applyAlignment="1">
      <alignment horizontal="right" vertical="center"/>
      <protection/>
    </xf>
    <xf numFmtId="184" fontId="151" fillId="0" borderId="57" xfId="116" applyNumberFormat="1" applyFont="1" applyBorder="1" applyAlignment="1">
      <alignment horizontal="right" vertical="center"/>
    </xf>
    <xf numFmtId="38" fontId="151" fillId="0" borderId="57" xfId="286" applyNumberFormat="1" applyFont="1" applyBorder="1" applyAlignment="1">
      <alignment horizontal="right" vertical="center"/>
      <protection/>
    </xf>
    <xf numFmtId="179" fontId="151" fillId="0" borderId="58" xfId="286" applyNumberFormat="1" applyFont="1" applyBorder="1" applyAlignment="1">
      <alignment horizontal="right" vertical="center"/>
      <protection/>
    </xf>
    <xf numFmtId="0" fontId="152" fillId="0" borderId="51" xfId="286" applyFont="1" applyBorder="1" applyAlignment="1">
      <alignment horizontal="right" vertical="center" wrapText="1" readingOrder="2"/>
      <protection/>
    </xf>
    <xf numFmtId="3" fontId="152" fillId="0" borderId="59" xfId="286" applyNumberFormat="1" applyFont="1" applyBorder="1" applyAlignment="1">
      <alignment horizontal="right" vertical="center"/>
      <protection/>
    </xf>
    <xf numFmtId="179" fontId="151" fillId="0" borderId="60" xfId="286" applyNumberFormat="1" applyFont="1" applyBorder="1" applyAlignment="1">
      <alignment horizontal="right" vertical="center"/>
      <protection/>
    </xf>
    <xf numFmtId="0" fontId="145" fillId="0" borderId="60" xfId="286" applyFont="1" applyBorder="1" applyAlignment="1">
      <alignment horizontal="right" vertical="center" readingOrder="2"/>
      <protection/>
    </xf>
    <xf numFmtId="0" fontId="147" fillId="0" borderId="62" xfId="286" applyFont="1" applyBorder="1" applyAlignment="1">
      <alignment horizontal="right" vertical="center" readingOrder="2"/>
      <protection/>
    </xf>
    <xf numFmtId="0" fontId="151" fillId="0" borderId="62" xfId="286" applyFont="1" applyBorder="1" applyAlignment="1">
      <alignment horizontal="right"/>
      <protection/>
    </xf>
    <xf numFmtId="178" fontId="152" fillId="0" borderId="73" xfId="116" applyNumberFormat="1" applyFont="1" applyBorder="1" applyAlignment="1">
      <alignment horizontal="right" vertical="center" wrapText="1"/>
    </xf>
    <xf numFmtId="178" fontId="151" fillId="0" borderId="73" xfId="116" applyNumberFormat="1" applyFont="1" applyBorder="1" applyAlignment="1">
      <alignment horizontal="right" vertical="center" wrapText="1"/>
    </xf>
    <xf numFmtId="0" fontId="145" fillId="0" borderId="74" xfId="286" applyFont="1" applyBorder="1" applyAlignment="1">
      <alignment horizontal="right" vertical="center" readingOrder="2"/>
      <protection/>
    </xf>
    <xf numFmtId="178" fontId="151" fillId="0" borderId="57" xfId="116" applyNumberFormat="1" applyFont="1" applyBorder="1" applyAlignment="1">
      <alignment horizontal="center" vertical="center"/>
    </xf>
    <xf numFmtId="0" fontId="152" fillId="0" borderId="70" xfId="344" applyNumberFormat="1" applyFont="1" applyBorder="1" applyAlignment="1">
      <alignment horizontal="center" vertical="center" wrapText="1"/>
    </xf>
    <xf numFmtId="0" fontId="151" fillId="0" borderId="70" xfId="344" applyNumberFormat="1" applyFont="1" applyBorder="1" applyAlignment="1">
      <alignment horizontal="center" vertical="center" wrapText="1"/>
    </xf>
    <xf numFmtId="178" fontId="151" fillId="0" borderId="57" xfId="116" applyNumberFormat="1" applyFont="1" applyBorder="1" applyAlignment="1">
      <alignment horizontal="right" vertical="center"/>
    </xf>
    <xf numFmtId="179" fontId="151" fillId="0" borderId="58" xfId="286" applyNumberFormat="1" applyFont="1" applyBorder="1" applyAlignment="1">
      <alignment horizontal="center" vertical="center"/>
      <protection/>
    </xf>
    <xf numFmtId="0" fontId="152" fillId="0" borderId="58" xfId="286" applyFont="1" applyBorder="1" applyAlignment="1">
      <alignment horizontal="center" vertical="center" wrapText="1" readingOrder="2"/>
      <protection/>
    </xf>
    <xf numFmtId="177" fontId="152" fillId="0" borderId="59" xfId="177" applyNumberFormat="1" applyFont="1" applyBorder="1" applyAlignment="1">
      <alignment horizontal="right" vertical="center"/>
    </xf>
    <xf numFmtId="0" fontId="151" fillId="0" borderId="58" xfId="286" applyFont="1" applyBorder="1" applyAlignment="1">
      <alignment horizontal="right" vertical="center" wrapText="1" readingOrder="2"/>
      <protection/>
    </xf>
    <xf numFmtId="0" fontId="151" fillId="0" borderId="59" xfId="177" applyNumberFormat="1" applyFont="1" applyBorder="1" applyAlignment="1">
      <alignment vertical="center" wrapText="1" readingOrder="2"/>
    </xf>
    <xf numFmtId="0" fontId="151" fillId="0" borderId="62" xfId="286" applyFont="1" applyBorder="1">
      <alignment/>
      <protection/>
    </xf>
    <xf numFmtId="0" fontId="152" fillId="0" borderId="64" xfId="286" applyFont="1" applyBorder="1" applyAlignment="1">
      <alignment horizontal="center" vertical="center"/>
      <protection/>
    </xf>
    <xf numFmtId="0" fontId="152" fillId="0" borderId="0" xfId="286" applyFont="1" applyAlignment="1">
      <alignment horizontal="center" vertical="center" wrapText="1"/>
      <protection/>
    </xf>
    <xf numFmtId="0" fontId="145" fillId="0" borderId="0" xfId="286" applyFont="1" applyAlignment="1">
      <alignment horizontal="center" vertical="center" readingOrder="2"/>
      <protection/>
    </xf>
    <xf numFmtId="178" fontId="152" fillId="0" borderId="64" xfId="116" applyNumberFormat="1" applyFont="1" applyBorder="1" applyAlignment="1">
      <alignment horizontal="center" vertical="center"/>
    </xf>
    <xf numFmtId="178" fontId="151" fillId="0" borderId="0" xfId="116" applyNumberFormat="1" applyFont="1" applyAlignment="1">
      <alignment horizontal="right" vertical="center"/>
    </xf>
    <xf numFmtId="179" fontId="151" fillId="0" borderId="0" xfId="286" applyNumberFormat="1" applyFont="1" applyAlignment="1">
      <alignment horizontal="right" vertical="center" wrapText="1"/>
      <protection/>
    </xf>
    <xf numFmtId="178" fontId="151" fillId="0" borderId="64" xfId="116" applyNumberFormat="1" applyFont="1" applyBorder="1" applyAlignment="1">
      <alignment horizontal="right" vertical="center"/>
    </xf>
    <xf numFmtId="179" fontId="147" fillId="0" borderId="0" xfId="286" applyNumberFormat="1" applyFont="1" applyAlignment="1">
      <alignment horizontal="right" vertical="center" wrapText="1"/>
      <protection/>
    </xf>
    <xf numFmtId="0" fontId="157" fillId="0" borderId="0" xfId="286" applyFont="1" applyAlignment="1">
      <alignment vertical="center"/>
      <protection/>
    </xf>
    <xf numFmtId="174" fontId="152" fillId="0" borderId="0" xfId="344" applyNumberFormat="1" applyFont="1" applyAlignment="1">
      <alignment horizontal="center" vertical="center"/>
    </xf>
    <xf numFmtId="0" fontId="151" fillId="0" borderId="0" xfId="286" applyFont="1" applyAlignment="1">
      <alignment horizontal="center" vertical="center" wrapText="1" readingOrder="2"/>
      <protection/>
    </xf>
    <xf numFmtId="0" fontId="157" fillId="0" borderId="0" xfId="286" applyFont="1">
      <alignment/>
      <protection/>
    </xf>
    <xf numFmtId="10" fontId="2" fillId="0" borderId="19" xfId="0" applyNumberFormat="1" applyFont="1" applyFill="1" applyBorder="1" applyAlignment="1">
      <alignment horizontal="center" vertical="center"/>
    </xf>
    <xf numFmtId="0" fontId="48" fillId="0" borderId="75" xfId="274" applyFont="1" applyBorder="1" applyAlignment="1">
      <alignment horizontal="center"/>
      <protection/>
    </xf>
    <xf numFmtId="38" fontId="49" fillId="0" borderId="43" xfId="268" applyNumberFormat="1" applyFont="1" applyFill="1" applyBorder="1" applyAlignment="1" applyProtection="1">
      <alignment horizontal="center" wrapText="1"/>
      <protection locked="0"/>
    </xf>
    <xf numFmtId="0" fontId="48" fillId="46" borderId="36" xfId="268" applyFont="1" applyFill="1" applyBorder="1" applyAlignment="1">
      <alignment horizontal="center"/>
      <protection/>
    </xf>
    <xf numFmtId="38" fontId="49" fillId="46" borderId="23" xfId="268" applyNumberFormat="1" applyFont="1" applyFill="1" applyBorder="1" applyAlignment="1">
      <alignment horizontal="center"/>
      <protection/>
    </xf>
    <xf numFmtId="0" fontId="48" fillId="0" borderId="50" xfId="274" applyFont="1" applyBorder="1" applyAlignment="1">
      <alignment horizontal="center"/>
      <protection/>
    </xf>
    <xf numFmtId="38" fontId="49" fillId="0" borderId="23" xfId="268" applyNumberFormat="1" applyFont="1" applyFill="1" applyBorder="1" applyAlignment="1" applyProtection="1">
      <alignment horizontal="center"/>
      <protection locked="0"/>
    </xf>
    <xf numFmtId="38" fontId="49" fillId="0" borderId="28" xfId="268" applyNumberFormat="1" applyFont="1" applyFill="1" applyBorder="1" applyAlignment="1" applyProtection="1">
      <alignment horizontal="center"/>
      <protection locked="0"/>
    </xf>
    <xf numFmtId="38" fontId="49" fillId="0" borderId="76" xfId="268" applyNumberFormat="1" applyFont="1" applyFill="1" applyBorder="1" applyAlignment="1" applyProtection="1">
      <alignment horizontal="center"/>
      <protection locked="0"/>
    </xf>
    <xf numFmtId="38" fontId="49" fillId="0" borderId="23" xfId="268" applyNumberFormat="1" applyFont="1" applyFill="1" applyBorder="1" applyAlignment="1">
      <alignment horizontal="center"/>
      <protection/>
    </xf>
    <xf numFmtId="38" fontId="49" fillId="46" borderId="43" xfId="268" applyNumberFormat="1" applyFont="1" applyFill="1" applyBorder="1" applyAlignment="1">
      <alignment horizontal="center"/>
      <protection/>
    </xf>
    <xf numFmtId="0" fontId="47" fillId="15" borderId="55" xfId="268" applyFont="1" applyFill="1" applyBorder="1" applyAlignment="1">
      <alignment horizontal="center"/>
      <protection/>
    </xf>
    <xf numFmtId="0" fontId="47" fillId="15" borderId="77" xfId="268" applyFont="1" applyFill="1" applyBorder="1" applyAlignment="1">
      <alignment horizontal="center"/>
      <protection/>
    </xf>
    <xf numFmtId="183" fontId="47" fillId="15" borderId="68" xfId="268" applyNumberFormat="1" applyFont="1" applyFill="1" applyBorder="1" applyAlignment="1">
      <alignment horizontal="center"/>
      <protection/>
    </xf>
    <xf numFmtId="0" fontId="48" fillId="0" borderId="67" xfId="274" applyFont="1" applyBorder="1" applyAlignment="1">
      <alignment horizontal="center"/>
      <protection/>
    </xf>
    <xf numFmtId="0" fontId="52" fillId="0" borderId="71" xfId="268" applyFont="1" applyFill="1" applyBorder="1">
      <alignment/>
      <protection/>
    </xf>
    <xf numFmtId="38" fontId="49" fillId="0" borderId="63" xfId="268" applyNumberFormat="1" applyFont="1" applyFill="1" applyBorder="1" applyAlignment="1">
      <alignment horizontal="center"/>
      <protection/>
    </xf>
    <xf numFmtId="38" fontId="49" fillId="0" borderId="76" xfId="268" applyNumberFormat="1" applyFont="1" applyFill="1" applyBorder="1" applyAlignment="1">
      <alignment horizontal="center"/>
      <protection/>
    </xf>
    <xf numFmtId="0" fontId="48" fillId="23" borderId="55" xfId="274" applyFont="1" applyFill="1" applyBorder="1" applyAlignment="1">
      <alignment horizontal="center"/>
      <protection/>
    </xf>
    <xf numFmtId="0" fontId="53" fillId="23" borderId="78" xfId="274" applyFont="1" applyFill="1" applyBorder="1" applyAlignment="1">
      <alignment horizontal="right" vertical="center"/>
      <protection/>
    </xf>
    <xf numFmtId="10" fontId="49" fillId="23" borderId="77" xfId="343" applyNumberFormat="1" applyFont="1" applyFill="1" applyBorder="1" applyAlignment="1">
      <alignment horizontal="center"/>
    </xf>
    <xf numFmtId="38" fontId="33" fillId="0" borderId="0" xfId="268" applyNumberFormat="1" applyFont="1" applyFill="1" applyAlignment="1">
      <alignment horizontal="center"/>
      <protection/>
    </xf>
    <xf numFmtId="0" fontId="1" fillId="0" borderId="20" xfId="0" applyFont="1" applyBorder="1" applyAlignment="1">
      <alignment horizontal="center" vertical="center"/>
    </xf>
    <xf numFmtId="49" fontId="13" fillId="0" borderId="38" xfId="0" applyNumberFormat="1" applyFont="1" applyFill="1" applyBorder="1" applyAlignment="1">
      <alignment horizontal="right" vertical="center" wrapText="1"/>
    </xf>
    <xf numFmtId="0" fontId="49" fillId="0" borderId="0" xfId="286" applyFont="1" applyFill="1" applyBorder="1">
      <alignment/>
      <protection/>
    </xf>
    <xf numFmtId="175" fontId="125" fillId="0" borderId="20" xfId="249" applyNumberFormat="1" applyFont="1" applyBorder="1" applyAlignment="1">
      <alignment horizontal="center" vertical="center"/>
      <protection/>
    </xf>
    <xf numFmtId="178" fontId="4" fillId="0" borderId="0" xfId="0" applyNumberFormat="1" applyFont="1" applyAlignment="1">
      <alignment/>
    </xf>
    <xf numFmtId="179" fontId="32" fillId="0" borderId="0" xfId="0" applyNumberFormat="1" applyFont="1" applyFill="1" applyAlignment="1">
      <alignment/>
    </xf>
    <xf numFmtId="179" fontId="97" fillId="0" borderId="0" xfId="0" applyNumberFormat="1" applyFont="1" applyFill="1" applyAlignment="1">
      <alignment/>
    </xf>
    <xf numFmtId="0" fontId="98" fillId="0" borderId="0" xfId="280" applyFont="1" applyAlignment="1">
      <alignment horizontal="center" vertical="center"/>
      <protection/>
    </xf>
    <xf numFmtId="0" fontId="98" fillId="0" borderId="0" xfId="280" applyFont="1" applyAlignment="1">
      <alignment horizontal="center" vertical="center" wrapText="1"/>
      <protection/>
    </xf>
    <xf numFmtId="0" fontId="98" fillId="0" borderId="0" xfId="279" applyFont="1" applyAlignment="1">
      <alignment horizontal="center" vertical="center"/>
      <protection/>
    </xf>
    <xf numFmtId="0" fontId="98" fillId="0" borderId="0" xfId="279" applyFont="1" applyAlignment="1">
      <alignment horizontal="center" vertical="center" wrapText="1"/>
      <protection/>
    </xf>
    <xf numFmtId="0" fontId="98" fillId="0" borderId="0" xfId="280" applyFont="1" applyAlignment="1">
      <alignment horizontal="right" vertical="center"/>
      <protection/>
    </xf>
    <xf numFmtId="49" fontId="32" fillId="0" borderId="55" xfId="280" applyNumberFormat="1" applyFont="1" applyBorder="1" applyAlignment="1">
      <alignment horizontal="center" vertical="center" wrapText="1"/>
      <protection/>
    </xf>
    <xf numFmtId="49" fontId="32" fillId="0" borderId="79" xfId="280" applyNumberFormat="1" applyFont="1" applyBorder="1" applyAlignment="1">
      <alignment horizontal="center" vertical="center" wrapText="1"/>
      <protection/>
    </xf>
    <xf numFmtId="49" fontId="32" fillId="0" borderId="35" xfId="280" applyNumberFormat="1" applyFont="1" applyBorder="1" applyAlignment="1">
      <alignment horizontal="center" vertical="center" wrapText="1"/>
      <protection/>
    </xf>
    <xf numFmtId="0" fontId="32" fillId="0" borderId="79" xfId="280" applyFont="1" applyBorder="1" applyAlignment="1">
      <alignment horizontal="center" vertical="center" wrapText="1"/>
      <protection/>
    </xf>
    <xf numFmtId="0" fontId="32" fillId="0" borderId="77" xfId="280" applyFont="1" applyBorder="1" applyAlignment="1">
      <alignment horizontal="center" vertical="center" wrapText="1"/>
      <protection/>
    </xf>
    <xf numFmtId="0" fontId="32" fillId="0" borderId="68" xfId="280" applyFont="1" applyBorder="1" applyAlignment="1">
      <alignment horizontal="center" vertical="center" wrapText="1"/>
      <protection/>
    </xf>
    <xf numFmtId="0" fontId="32" fillId="0" borderId="38" xfId="280" applyFont="1" applyBorder="1" applyAlignment="1">
      <alignment horizontal="center" vertical="center" wrapText="1"/>
      <protection/>
    </xf>
    <xf numFmtId="0" fontId="32" fillId="0" borderId="49" xfId="250" applyFont="1" applyBorder="1" applyAlignment="1">
      <alignment horizontal="center" vertical="center"/>
      <protection/>
    </xf>
    <xf numFmtId="0" fontId="32" fillId="0" borderId="49" xfId="250" applyFont="1" applyBorder="1" applyAlignment="1">
      <alignment horizontal="center" vertical="center" wrapText="1"/>
      <protection/>
    </xf>
    <xf numFmtId="49" fontId="57" fillId="0" borderId="39" xfId="250" applyNumberFormat="1" applyFont="1" applyBorder="1" applyAlignment="1">
      <alignment horizontal="center" vertical="center"/>
      <protection/>
    </xf>
    <xf numFmtId="178" fontId="57" fillId="0" borderId="29" xfId="116" applyNumberFormat="1" applyFont="1" applyBorder="1" applyAlignment="1">
      <alignment horizontal="right" vertical="center"/>
    </xf>
    <xf numFmtId="178" fontId="57" fillId="0" borderId="39" xfId="116" applyNumberFormat="1" applyFont="1" applyBorder="1" applyAlignment="1">
      <alignment horizontal="right" vertical="center"/>
    </xf>
    <xf numFmtId="178" fontId="57" fillId="0" borderId="80" xfId="116" applyNumberFormat="1" applyFont="1" applyBorder="1" applyAlignment="1">
      <alignment horizontal="right" vertical="center"/>
    </xf>
    <xf numFmtId="49" fontId="57" fillId="0" borderId="39" xfId="250" applyNumberFormat="1" applyFont="1" applyBorder="1" applyAlignment="1">
      <alignment horizontal="center" vertical="center" wrapText="1"/>
      <protection/>
    </xf>
    <xf numFmtId="49" fontId="57" fillId="0" borderId="29" xfId="250" applyNumberFormat="1" applyFont="1" applyBorder="1" applyAlignment="1">
      <alignment horizontal="center" vertical="center"/>
      <protection/>
    </xf>
    <xf numFmtId="174" fontId="57" fillId="0" borderId="24" xfId="250" applyNumberFormat="1" applyFont="1" applyBorder="1" applyAlignment="1">
      <alignment horizontal="center" vertical="center"/>
      <protection/>
    </xf>
    <xf numFmtId="179" fontId="57" fillId="0" borderId="39" xfId="250" applyNumberFormat="1" applyFont="1" applyBorder="1" applyAlignment="1">
      <alignment horizontal="center" vertical="center"/>
      <protection/>
    </xf>
    <xf numFmtId="3" fontId="57" fillId="0" borderId="39" xfId="250" applyNumberFormat="1" applyFont="1" applyBorder="1" applyAlignment="1">
      <alignment horizontal="center" vertical="center" wrapText="1"/>
      <protection/>
    </xf>
    <xf numFmtId="179" fontId="57" fillId="0" borderId="24" xfId="250" applyNumberFormat="1" applyFont="1" applyBorder="1" applyAlignment="1">
      <alignment horizontal="center" vertical="center"/>
      <protection/>
    </xf>
    <xf numFmtId="0" fontId="32" fillId="0" borderId="44" xfId="250" applyFont="1" applyBorder="1" applyAlignment="1">
      <alignment horizontal="center" vertical="center"/>
      <protection/>
    </xf>
    <xf numFmtId="0" fontId="32" fillId="0" borderId="44" xfId="250" applyFont="1" applyBorder="1" applyAlignment="1">
      <alignment horizontal="center" vertical="center" wrapText="1"/>
      <protection/>
    </xf>
    <xf numFmtId="49" fontId="57" fillId="0" borderId="20" xfId="250" applyNumberFormat="1" applyFont="1" applyBorder="1" applyAlignment="1">
      <alignment horizontal="center" vertical="center"/>
      <protection/>
    </xf>
    <xf numFmtId="178" fontId="57" fillId="0" borderId="30" xfId="116" applyNumberFormat="1" applyFont="1" applyBorder="1" applyAlignment="1">
      <alignment horizontal="right" vertical="center"/>
    </xf>
    <xf numFmtId="178" fontId="57" fillId="0" borderId="20" xfId="116" applyNumberFormat="1" applyFont="1" applyBorder="1" applyAlignment="1">
      <alignment horizontal="right" vertical="center"/>
    </xf>
    <xf numFmtId="178" fontId="57" fillId="0" borderId="26" xfId="116" applyNumberFormat="1" applyFont="1" applyBorder="1" applyAlignment="1">
      <alignment horizontal="right" vertical="center"/>
    </xf>
    <xf numFmtId="178" fontId="57" fillId="0" borderId="19" xfId="116" applyNumberFormat="1" applyFont="1" applyBorder="1" applyAlignment="1">
      <alignment horizontal="right" vertical="center"/>
    </xf>
    <xf numFmtId="49" fontId="57" fillId="0" borderId="19" xfId="250" applyNumberFormat="1" applyFont="1" applyBorder="1" applyAlignment="1">
      <alignment horizontal="center" vertical="center" wrapText="1"/>
      <protection/>
    </xf>
    <xf numFmtId="49" fontId="57" fillId="0" borderId="32" xfId="250" applyNumberFormat="1" applyFont="1" applyBorder="1" applyAlignment="1">
      <alignment horizontal="center" vertical="center"/>
      <protection/>
    </xf>
    <xf numFmtId="49" fontId="57" fillId="0" borderId="19" xfId="250" applyNumberFormat="1" applyFont="1" applyBorder="1" applyAlignment="1">
      <alignment horizontal="center" vertical="center"/>
      <protection/>
    </xf>
    <xf numFmtId="9" fontId="57" fillId="0" borderId="25" xfId="250" applyNumberFormat="1" applyFont="1" applyBorder="1" applyAlignment="1">
      <alignment horizontal="center" vertical="center"/>
      <protection/>
    </xf>
    <xf numFmtId="179" fontId="57" fillId="0" borderId="19" xfId="250" applyNumberFormat="1" applyFont="1" applyBorder="1" applyAlignment="1">
      <alignment horizontal="center" vertical="center"/>
      <protection/>
    </xf>
    <xf numFmtId="179" fontId="57" fillId="0" borderId="20" xfId="250" applyNumberFormat="1" applyFont="1" applyBorder="1" applyAlignment="1">
      <alignment horizontal="center" vertical="center"/>
      <protection/>
    </xf>
    <xf numFmtId="3" fontId="57" fillId="0" borderId="45" xfId="250" applyNumberFormat="1" applyFont="1" applyBorder="1" applyAlignment="1">
      <alignment horizontal="center" vertical="center" wrapText="1"/>
      <protection/>
    </xf>
    <xf numFmtId="179" fontId="57" fillId="0" borderId="26" xfId="250" applyNumberFormat="1" applyFont="1" applyBorder="1" applyAlignment="1">
      <alignment horizontal="center" vertical="center"/>
      <protection/>
    </xf>
    <xf numFmtId="0" fontId="32" fillId="0" borderId="37" xfId="250" applyFont="1" applyBorder="1" applyAlignment="1">
      <alignment horizontal="center" vertical="center"/>
      <protection/>
    </xf>
    <xf numFmtId="3" fontId="57" fillId="0" borderId="26" xfId="250" applyNumberFormat="1" applyFont="1" applyBorder="1" applyAlignment="1">
      <alignment horizontal="center" vertical="center" wrapText="1"/>
      <protection/>
    </xf>
    <xf numFmtId="49" fontId="57" fillId="0" borderId="38" xfId="250" applyNumberFormat="1" applyFont="1" applyBorder="1" applyAlignment="1">
      <alignment horizontal="center" vertical="center"/>
      <protection/>
    </xf>
    <xf numFmtId="178" fontId="57" fillId="0" borderId="81" xfId="116" applyNumberFormat="1" applyFont="1" applyBorder="1" applyAlignment="1">
      <alignment horizontal="right" vertical="center"/>
    </xf>
    <xf numFmtId="178" fontId="57" fillId="0" borderId="38" xfId="116" applyNumberFormat="1" applyFont="1" applyBorder="1" applyAlignment="1">
      <alignment horizontal="right" vertical="center"/>
    </xf>
    <xf numFmtId="49" fontId="57" fillId="0" borderId="38" xfId="250" applyNumberFormat="1" applyFont="1" applyBorder="1" applyAlignment="1">
      <alignment horizontal="center" vertical="center" wrapText="1"/>
      <protection/>
    </xf>
    <xf numFmtId="49" fontId="57" fillId="0" borderId="33" xfId="250" applyNumberFormat="1" applyFont="1" applyBorder="1" applyAlignment="1">
      <alignment horizontal="center" vertical="center"/>
      <protection/>
    </xf>
    <xf numFmtId="9" fontId="57" fillId="0" borderId="35" xfId="250" applyNumberFormat="1" applyFont="1" applyBorder="1" applyAlignment="1">
      <alignment horizontal="center" vertical="center"/>
      <protection/>
    </xf>
    <xf numFmtId="179" fontId="57" fillId="0" borderId="38" xfId="250" applyNumberFormat="1" applyFont="1" applyBorder="1" applyAlignment="1">
      <alignment horizontal="center" vertical="center"/>
      <protection/>
    </xf>
    <xf numFmtId="3" fontId="57" fillId="0" borderId="35" xfId="250" applyNumberFormat="1" applyFont="1" applyBorder="1" applyAlignment="1">
      <alignment horizontal="center" vertical="center" wrapText="1"/>
      <protection/>
    </xf>
    <xf numFmtId="179" fontId="57" fillId="0" borderId="35" xfId="250" applyNumberFormat="1" applyFont="1" applyBorder="1" applyAlignment="1">
      <alignment horizontal="center" vertical="center"/>
      <protection/>
    </xf>
    <xf numFmtId="179" fontId="57" fillId="0" borderId="29" xfId="250" applyNumberFormat="1" applyFont="1" applyBorder="1" applyAlignment="1">
      <alignment horizontal="right" vertical="center"/>
      <protection/>
    </xf>
    <xf numFmtId="179" fontId="57" fillId="0" borderId="39" xfId="250" applyNumberFormat="1" applyFont="1" applyBorder="1" applyAlignment="1">
      <alignment horizontal="right" vertical="center"/>
      <protection/>
    </xf>
    <xf numFmtId="179" fontId="57" fillId="0" borderId="80" xfId="250" applyNumberFormat="1" applyFont="1" applyBorder="1" applyAlignment="1">
      <alignment horizontal="right" vertical="center"/>
      <protection/>
    </xf>
    <xf numFmtId="49" fontId="57" fillId="0" borderId="29" xfId="250" applyNumberFormat="1" applyFont="1" applyBorder="1" applyAlignment="1">
      <alignment horizontal="center" vertical="center" wrapText="1"/>
      <protection/>
    </xf>
    <xf numFmtId="9" fontId="57" fillId="0" borderId="24" xfId="250" applyNumberFormat="1" applyFont="1" applyBorder="1" applyAlignment="1">
      <alignment horizontal="center" vertical="center"/>
      <protection/>
    </xf>
    <xf numFmtId="179" fontId="57" fillId="0" borderId="30" xfId="250" applyNumberFormat="1" applyFont="1" applyBorder="1" applyAlignment="1">
      <alignment horizontal="right" vertical="center"/>
      <protection/>
    </xf>
    <xf numFmtId="179" fontId="57" fillId="0" borderId="20" xfId="250" applyNumberFormat="1" applyFont="1" applyBorder="1" applyAlignment="1">
      <alignment horizontal="right" vertical="center"/>
      <protection/>
    </xf>
    <xf numFmtId="179" fontId="57" fillId="0" borderId="58" xfId="250" applyNumberFormat="1" applyFont="1" applyBorder="1" applyAlignment="1">
      <alignment horizontal="right" vertical="center"/>
      <protection/>
    </xf>
    <xf numFmtId="49" fontId="57" fillId="0" borderId="20" xfId="250" applyNumberFormat="1" applyFont="1" applyBorder="1" applyAlignment="1">
      <alignment horizontal="center" vertical="center" wrapText="1"/>
      <protection/>
    </xf>
    <xf numFmtId="49" fontId="57" fillId="0" borderId="30" xfId="250" applyNumberFormat="1" applyFont="1" applyBorder="1" applyAlignment="1">
      <alignment horizontal="center" vertical="center" wrapText="1"/>
      <protection/>
    </xf>
    <xf numFmtId="9" fontId="57" fillId="0" borderId="26" xfId="250" applyNumberFormat="1" applyFont="1" applyBorder="1" applyAlignment="1">
      <alignment horizontal="center" vertical="center"/>
      <protection/>
    </xf>
    <xf numFmtId="3" fontId="57" fillId="0" borderId="19" xfId="250" applyNumberFormat="1" applyFont="1" applyBorder="1" applyAlignment="1">
      <alignment horizontal="center" vertical="center" wrapText="1"/>
      <protection/>
    </xf>
    <xf numFmtId="3" fontId="57" fillId="0" borderId="25" xfId="250" applyNumberFormat="1" applyFont="1" applyBorder="1" applyAlignment="1">
      <alignment horizontal="center" vertical="center" wrapText="1"/>
      <protection/>
    </xf>
    <xf numFmtId="49" fontId="57" fillId="0" borderId="37" xfId="250" applyNumberFormat="1" applyFont="1" applyBorder="1" applyAlignment="1">
      <alignment horizontal="center" vertical="center"/>
      <protection/>
    </xf>
    <xf numFmtId="179" fontId="57" fillId="0" borderId="66" xfId="250" applyNumberFormat="1" applyFont="1" applyBorder="1" applyAlignment="1">
      <alignment horizontal="right" vertical="center"/>
      <protection/>
    </xf>
    <xf numFmtId="49" fontId="57" fillId="0" borderId="46" xfId="250" applyNumberFormat="1" applyFont="1" applyBorder="1" applyAlignment="1">
      <alignment horizontal="center" vertical="center"/>
      <protection/>
    </xf>
    <xf numFmtId="9" fontId="57" fillId="0" borderId="47" xfId="250" applyNumberFormat="1" applyFont="1" applyBorder="1" applyAlignment="1">
      <alignment horizontal="center" vertical="center"/>
      <protection/>
    </xf>
    <xf numFmtId="179" fontId="57" fillId="0" borderId="37" xfId="250" applyNumberFormat="1" applyFont="1" applyBorder="1" applyAlignment="1">
      <alignment horizontal="center" vertical="center"/>
      <protection/>
    </xf>
    <xf numFmtId="179" fontId="57" fillId="0" borderId="45" xfId="250" applyNumberFormat="1" applyFont="1" applyBorder="1" applyAlignment="1">
      <alignment horizontal="center" vertical="center"/>
      <protection/>
    </xf>
    <xf numFmtId="49" fontId="57" fillId="0" borderId="81" xfId="250" applyNumberFormat="1" applyFont="1" applyBorder="1" applyAlignment="1">
      <alignment horizontal="center" vertical="center"/>
      <protection/>
    </xf>
    <xf numFmtId="49" fontId="57" fillId="0" borderId="35" xfId="250" applyNumberFormat="1" applyFont="1" applyBorder="1" applyAlignment="1">
      <alignment horizontal="center" vertical="center"/>
      <protection/>
    </xf>
    <xf numFmtId="179" fontId="57" fillId="0" borderId="38" xfId="250" applyNumberFormat="1" applyFont="1" applyBorder="1" applyAlignment="1">
      <alignment horizontal="right" vertical="center"/>
      <protection/>
    </xf>
    <xf numFmtId="0" fontId="32" fillId="0" borderId="82" xfId="0" applyFont="1" applyBorder="1" applyAlignment="1">
      <alignment horizontal="center" vertical="center"/>
    </xf>
    <xf numFmtId="49" fontId="57" fillId="0" borderId="44" xfId="250" applyNumberFormat="1" applyFont="1" applyBorder="1" applyAlignment="1">
      <alignment horizontal="center" vertical="center"/>
      <protection/>
    </xf>
    <xf numFmtId="49" fontId="57" fillId="0" borderId="0" xfId="250" applyNumberFormat="1" applyFont="1" applyAlignment="1">
      <alignment horizontal="center" vertical="center"/>
      <protection/>
    </xf>
    <xf numFmtId="49" fontId="57" fillId="0" borderId="45" xfId="250" applyNumberFormat="1" applyFont="1" applyBorder="1" applyAlignment="1">
      <alignment horizontal="center" vertical="center"/>
      <protection/>
    </xf>
    <xf numFmtId="179" fontId="57" fillId="0" borderId="0" xfId="250" applyNumberFormat="1" applyFont="1" applyAlignment="1">
      <alignment horizontal="right" vertical="center"/>
      <protection/>
    </xf>
    <xf numFmtId="179" fontId="57" fillId="0" borderId="44" xfId="250" applyNumberFormat="1" applyFont="1" applyBorder="1" applyAlignment="1">
      <alignment horizontal="right" vertical="center"/>
      <protection/>
    </xf>
    <xf numFmtId="49" fontId="57" fillId="0" borderId="44" xfId="250" applyNumberFormat="1" applyFont="1" applyBorder="1" applyAlignment="1">
      <alignment horizontal="center" vertical="center" wrapText="1"/>
      <protection/>
    </xf>
    <xf numFmtId="49" fontId="57" fillId="0" borderId="36" xfId="250" applyNumberFormat="1" applyFont="1" applyBorder="1" applyAlignment="1">
      <alignment horizontal="center" vertical="center" wrapText="1"/>
      <protection/>
    </xf>
    <xf numFmtId="10" fontId="57" fillId="0" borderId="45" xfId="250" applyNumberFormat="1" applyFont="1" applyBorder="1" applyAlignment="1">
      <alignment horizontal="center" vertical="center"/>
      <protection/>
    </xf>
    <xf numFmtId="179" fontId="57" fillId="0" borderId="44" xfId="250" applyNumberFormat="1" applyFont="1" applyBorder="1" applyAlignment="1">
      <alignment horizontal="center" vertical="center"/>
      <protection/>
    </xf>
    <xf numFmtId="179" fontId="57" fillId="0" borderId="81" xfId="250" applyNumberFormat="1" applyFont="1" applyBorder="1" applyAlignment="1">
      <alignment horizontal="right" vertical="center"/>
      <protection/>
    </xf>
    <xf numFmtId="10" fontId="57" fillId="0" borderId="24" xfId="250" applyNumberFormat="1" applyFont="1" applyBorder="1" applyAlignment="1">
      <alignment horizontal="center" vertical="center"/>
      <protection/>
    </xf>
    <xf numFmtId="49" fontId="57" fillId="0" borderId="30" xfId="250" applyNumberFormat="1" applyFont="1" applyBorder="1" applyAlignment="1">
      <alignment horizontal="center" vertical="center"/>
      <protection/>
    </xf>
    <xf numFmtId="10" fontId="57" fillId="0" borderId="26" xfId="250" applyNumberFormat="1" applyFont="1" applyBorder="1" applyAlignment="1">
      <alignment horizontal="center" vertical="center"/>
      <protection/>
    </xf>
    <xf numFmtId="3" fontId="57" fillId="0" borderId="20" xfId="250" applyNumberFormat="1" applyFont="1" applyBorder="1" applyAlignment="1">
      <alignment horizontal="center" vertical="center" wrapText="1"/>
      <protection/>
    </xf>
    <xf numFmtId="49" fontId="57" fillId="0" borderId="41" xfId="250" applyNumberFormat="1" applyFont="1" applyBorder="1" applyAlignment="1">
      <alignment horizontal="center" vertical="center"/>
      <protection/>
    </xf>
    <xf numFmtId="179" fontId="57" fillId="0" borderId="62" xfId="250" applyNumberFormat="1" applyFont="1" applyBorder="1" applyAlignment="1">
      <alignment horizontal="right" vertical="center"/>
      <protection/>
    </xf>
    <xf numFmtId="179" fontId="57" fillId="0" borderId="41" xfId="250" applyNumberFormat="1" applyFont="1" applyBorder="1" applyAlignment="1">
      <alignment horizontal="right" vertical="center"/>
      <protection/>
    </xf>
    <xf numFmtId="49" fontId="57" fillId="0" borderId="41" xfId="250" applyNumberFormat="1" applyFont="1" applyBorder="1" applyAlignment="1">
      <alignment horizontal="center" vertical="center" wrapText="1"/>
      <protection/>
    </xf>
    <xf numFmtId="49" fontId="57" fillId="0" borderId="40" xfId="250" applyNumberFormat="1" applyFont="1" applyBorder="1" applyAlignment="1">
      <alignment horizontal="center" vertical="center"/>
      <protection/>
    </xf>
    <xf numFmtId="10" fontId="57" fillId="0" borderId="42" xfId="250" applyNumberFormat="1" applyFont="1" applyBorder="1" applyAlignment="1">
      <alignment horizontal="center" vertical="center"/>
      <protection/>
    </xf>
    <xf numFmtId="179" fontId="57" fillId="0" borderId="41" xfId="250" applyNumberFormat="1" applyFont="1" applyBorder="1" applyAlignment="1">
      <alignment horizontal="center" vertical="center"/>
      <protection/>
    </xf>
    <xf numFmtId="179" fontId="57" fillId="0" borderId="42" xfId="250" applyNumberFormat="1" applyFont="1" applyBorder="1" applyAlignment="1">
      <alignment horizontal="center" vertical="center"/>
      <protection/>
    </xf>
    <xf numFmtId="3" fontId="57" fillId="0" borderId="42" xfId="250" applyNumberFormat="1" applyFont="1" applyBorder="1" applyAlignment="1">
      <alignment horizontal="center" vertical="center" wrapText="1"/>
      <protection/>
    </xf>
    <xf numFmtId="0" fontId="57" fillId="0" borderId="39" xfId="0" applyFont="1" applyBorder="1" applyAlignment="1">
      <alignment horizontal="center"/>
    </xf>
    <xf numFmtId="179" fontId="57" fillId="0" borderId="24" xfId="250" applyNumberFormat="1" applyFont="1" applyBorder="1" applyAlignment="1">
      <alignment horizontal="right" vertical="center"/>
      <protection/>
    </xf>
    <xf numFmtId="3" fontId="57" fillId="0" borderId="24" xfId="250" applyNumberFormat="1" applyFont="1" applyBorder="1" applyAlignment="1">
      <alignment horizontal="center" vertical="center" wrapText="1"/>
      <protection/>
    </xf>
    <xf numFmtId="0" fontId="57" fillId="0" borderId="20" xfId="0" applyFont="1" applyBorder="1" applyAlignment="1">
      <alignment horizontal="center"/>
    </xf>
    <xf numFmtId="179" fontId="57" fillId="0" borderId="26" xfId="250" applyNumberFormat="1" applyFont="1" applyBorder="1" applyAlignment="1">
      <alignment horizontal="right" vertical="center"/>
      <protection/>
    </xf>
    <xf numFmtId="179" fontId="57" fillId="0" borderId="25" xfId="250" applyNumberFormat="1" applyFont="1" applyBorder="1" applyAlignment="1">
      <alignment horizontal="right" vertical="center"/>
      <protection/>
    </xf>
    <xf numFmtId="3" fontId="57" fillId="0" borderId="38" xfId="250" applyNumberFormat="1" applyFont="1" applyBorder="1" applyAlignment="1">
      <alignment horizontal="center" vertical="center"/>
      <protection/>
    </xf>
    <xf numFmtId="179" fontId="57" fillId="0" borderId="33" xfId="250" applyNumberFormat="1" applyFont="1" applyBorder="1" applyAlignment="1">
      <alignment horizontal="right" vertical="center"/>
      <protection/>
    </xf>
    <xf numFmtId="3" fontId="57" fillId="0" borderId="33" xfId="250" applyNumberFormat="1" applyFont="1" applyBorder="1" applyAlignment="1">
      <alignment horizontal="center" vertical="center"/>
      <protection/>
    </xf>
    <xf numFmtId="3" fontId="57" fillId="0" borderId="35" xfId="250" applyNumberFormat="1" applyFont="1" applyBorder="1" applyAlignment="1">
      <alignment horizontal="center" vertical="center"/>
      <protection/>
    </xf>
    <xf numFmtId="0" fontId="57" fillId="0" borderId="44" xfId="0" applyFont="1" applyBorder="1" applyAlignment="1">
      <alignment horizontal="center"/>
    </xf>
    <xf numFmtId="179" fontId="57" fillId="0" borderId="21" xfId="250" applyNumberFormat="1" applyFont="1" applyBorder="1" applyAlignment="1">
      <alignment horizontal="right" vertical="center"/>
      <protection/>
    </xf>
    <xf numFmtId="49" fontId="57" fillId="0" borderId="21" xfId="250" applyNumberFormat="1" applyFont="1" applyBorder="1" applyAlignment="1">
      <alignment horizontal="center" vertical="center" wrapText="1"/>
      <protection/>
    </xf>
    <xf numFmtId="49" fontId="57" fillId="0" borderId="31" xfId="250" applyNumberFormat="1" applyFont="1" applyBorder="1" applyAlignment="1">
      <alignment horizontal="center" vertical="center" wrapText="1"/>
      <protection/>
    </xf>
    <xf numFmtId="179" fontId="57" fillId="0" borderId="21" xfId="250" applyNumberFormat="1" applyFont="1" applyBorder="1" applyAlignment="1">
      <alignment horizontal="center" vertical="center"/>
      <protection/>
    </xf>
    <xf numFmtId="178" fontId="57" fillId="0" borderId="83" xfId="116" applyNumberFormat="1" applyFont="1" applyBorder="1" applyAlignment="1">
      <alignment horizontal="right" vertical="center"/>
    </xf>
    <xf numFmtId="174" fontId="57" fillId="0" borderId="27" xfId="250" applyNumberFormat="1" applyFont="1" applyBorder="1" applyAlignment="1">
      <alignment horizontal="center" vertical="center"/>
      <protection/>
    </xf>
    <xf numFmtId="3" fontId="57" fillId="0" borderId="27" xfId="250" applyNumberFormat="1" applyFont="1" applyBorder="1" applyAlignment="1">
      <alignment horizontal="center" vertical="center" wrapText="1"/>
      <protection/>
    </xf>
    <xf numFmtId="179" fontId="57" fillId="0" borderId="27" xfId="250" applyNumberFormat="1" applyFont="1" applyBorder="1" applyAlignment="1">
      <alignment horizontal="center" vertical="center"/>
      <protection/>
    </xf>
    <xf numFmtId="49" fontId="57" fillId="0" borderId="49" xfId="250" applyNumberFormat="1" applyFont="1" applyBorder="1" applyAlignment="1">
      <alignment horizontal="center" vertical="center"/>
      <protection/>
    </xf>
    <xf numFmtId="49" fontId="57" fillId="0" borderId="84" xfId="250" applyNumberFormat="1" applyFont="1" applyBorder="1" applyAlignment="1">
      <alignment horizontal="center" vertical="center"/>
      <protection/>
    </xf>
    <xf numFmtId="49" fontId="57" fillId="0" borderId="56" xfId="250" applyNumberFormat="1" applyFont="1" applyBorder="1" applyAlignment="1">
      <alignment horizontal="center" vertical="center"/>
      <protection/>
    </xf>
    <xf numFmtId="178" fontId="57" fillId="0" borderId="0" xfId="116" applyNumberFormat="1" applyFont="1" applyAlignment="1">
      <alignment horizontal="right" vertical="center"/>
    </xf>
    <xf numFmtId="10" fontId="57" fillId="0" borderId="25" xfId="250" applyNumberFormat="1" applyFont="1" applyBorder="1" applyAlignment="1">
      <alignment horizontal="center" vertical="center"/>
      <protection/>
    </xf>
    <xf numFmtId="179" fontId="57" fillId="0" borderId="49" xfId="250" applyNumberFormat="1" applyFont="1" applyBorder="1" applyAlignment="1">
      <alignment horizontal="center" vertical="center"/>
      <protection/>
    </xf>
    <xf numFmtId="3" fontId="57" fillId="0" borderId="56" xfId="250" applyNumberFormat="1" applyFont="1" applyBorder="1" applyAlignment="1">
      <alignment horizontal="center" vertical="center" wrapText="1"/>
      <protection/>
    </xf>
    <xf numFmtId="179" fontId="57" fillId="0" borderId="56" xfId="250" applyNumberFormat="1" applyFont="1" applyBorder="1" applyAlignment="1">
      <alignment horizontal="center" vertical="center"/>
      <protection/>
    </xf>
    <xf numFmtId="9" fontId="57" fillId="0" borderId="45" xfId="250" applyNumberFormat="1" applyFont="1" applyBorder="1" applyAlignment="1">
      <alignment horizontal="center" vertical="center"/>
      <protection/>
    </xf>
    <xf numFmtId="179" fontId="57" fillId="0" borderId="39" xfId="250" applyNumberFormat="1" applyFont="1" applyBorder="1" applyAlignment="1">
      <alignment horizontal="center" vertical="center" wrapText="1"/>
      <protection/>
    </xf>
    <xf numFmtId="0" fontId="57" fillId="0" borderId="37" xfId="0" applyFont="1" applyBorder="1" applyAlignment="1">
      <alignment horizontal="center"/>
    </xf>
    <xf numFmtId="49" fontId="57" fillId="0" borderId="37" xfId="250" applyNumberFormat="1" applyFont="1" applyBorder="1" applyAlignment="1">
      <alignment horizontal="center" vertical="center" wrapText="1"/>
      <protection/>
    </xf>
    <xf numFmtId="49" fontId="57" fillId="0" borderId="46" xfId="250" applyNumberFormat="1" applyFont="1" applyBorder="1" applyAlignment="1">
      <alignment horizontal="center" vertical="center" wrapText="1"/>
      <protection/>
    </xf>
    <xf numFmtId="3" fontId="57" fillId="0" borderId="47" xfId="250" applyNumberFormat="1" applyFont="1" applyBorder="1" applyAlignment="1">
      <alignment horizontal="center" vertical="center" wrapText="1"/>
      <protection/>
    </xf>
    <xf numFmtId="179" fontId="57" fillId="0" borderId="47" xfId="250" applyNumberFormat="1" applyFont="1" applyBorder="1" applyAlignment="1">
      <alignment horizontal="center" vertical="center"/>
      <protection/>
    </xf>
    <xf numFmtId="175" fontId="98" fillId="0" borderId="0" xfId="279" applyNumberFormat="1" applyFont="1" applyAlignment="1">
      <alignment horizontal="center" vertical="center"/>
      <protection/>
    </xf>
    <xf numFmtId="175" fontId="98" fillId="0" borderId="0" xfId="279" applyNumberFormat="1" applyFont="1" applyAlignment="1">
      <alignment horizontal="center" vertical="center" wrapText="1"/>
      <protection/>
    </xf>
    <xf numFmtId="0" fontId="32" fillId="0" borderId="36" xfId="250" applyFont="1" applyBorder="1" applyAlignment="1">
      <alignment horizontal="center" vertical="center" wrapText="1"/>
      <protection/>
    </xf>
    <xf numFmtId="179" fontId="57" fillId="0" borderId="36" xfId="250" applyNumberFormat="1" applyFont="1" applyBorder="1" applyAlignment="1">
      <alignment horizontal="right" vertical="center"/>
      <protection/>
    </xf>
    <xf numFmtId="49" fontId="57" fillId="0" borderId="0" xfId="250" applyNumberFormat="1" applyFont="1" applyAlignment="1">
      <alignment horizontal="center" vertical="center" wrapText="1"/>
      <protection/>
    </xf>
    <xf numFmtId="9" fontId="57" fillId="0" borderId="0" xfId="250" applyNumberFormat="1" applyFont="1" applyAlignment="1">
      <alignment horizontal="center" vertical="center"/>
      <protection/>
    </xf>
    <xf numFmtId="3" fontId="57" fillId="0" borderId="38" xfId="250" applyNumberFormat="1" applyFont="1" applyBorder="1" applyAlignment="1">
      <alignment horizontal="center" vertical="center" wrapText="1"/>
      <protection/>
    </xf>
    <xf numFmtId="49" fontId="57" fillId="0" borderId="80" xfId="250" applyNumberFormat="1" applyFont="1" applyBorder="1" applyAlignment="1">
      <alignment horizontal="center" vertical="center"/>
      <protection/>
    </xf>
    <xf numFmtId="49" fontId="57" fillId="0" borderId="49" xfId="250" applyNumberFormat="1" applyFont="1" applyBorder="1" applyAlignment="1">
      <alignment horizontal="center" vertical="center" wrapText="1"/>
      <protection/>
    </xf>
    <xf numFmtId="49" fontId="57" fillId="0" borderId="80" xfId="250" applyNumberFormat="1" applyFont="1" applyBorder="1" applyAlignment="1">
      <alignment horizontal="center" vertical="center" wrapText="1"/>
      <protection/>
    </xf>
    <xf numFmtId="9" fontId="57" fillId="0" borderId="85" xfId="250" applyNumberFormat="1" applyFont="1" applyBorder="1" applyAlignment="1">
      <alignment horizontal="center" vertical="center"/>
      <protection/>
    </xf>
    <xf numFmtId="179" fontId="57" fillId="0" borderId="80" xfId="250" applyNumberFormat="1" applyFont="1" applyBorder="1" applyAlignment="1">
      <alignment horizontal="center" vertical="center"/>
      <protection/>
    </xf>
    <xf numFmtId="3" fontId="57" fillId="0" borderId="80" xfId="250" applyNumberFormat="1" applyFont="1" applyBorder="1" applyAlignment="1">
      <alignment horizontal="center" vertical="center" wrapText="1"/>
      <protection/>
    </xf>
    <xf numFmtId="49" fontId="57" fillId="0" borderId="58" xfId="250" applyNumberFormat="1" applyFont="1" applyBorder="1" applyAlignment="1">
      <alignment horizontal="center" vertical="center"/>
      <protection/>
    </xf>
    <xf numFmtId="49" fontId="57" fillId="0" borderId="58" xfId="250" applyNumberFormat="1" applyFont="1" applyBorder="1" applyAlignment="1">
      <alignment horizontal="center" vertical="center" wrapText="1"/>
      <protection/>
    </xf>
    <xf numFmtId="9" fontId="57" fillId="0" borderId="51" xfId="250" applyNumberFormat="1" applyFont="1" applyBorder="1" applyAlignment="1">
      <alignment horizontal="center" vertical="center"/>
      <protection/>
    </xf>
    <xf numFmtId="179" fontId="57" fillId="0" borderId="58" xfId="250" applyNumberFormat="1" applyFont="1" applyBorder="1" applyAlignment="1">
      <alignment horizontal="center" vertical="center"/>
      <protection/>
    </xf>
    <xf numFmtId="3" fontId="57" fillId="0" borderId="58" xfId="250" applyNumberFormat="1" applyFont="1" applyBorder="1" applyAlignment="1">
      <alignment horizontal="center" vertical="center" wrapText="1"/>
      <protection/>
    </xf>
    <xf numFmtId="49" fontId="57" fillId="0" borderId="21" xfId="250" applyNumberFormat="1" applyFont="1" applyBorder="1" applyAlignment="1">
      <alignment horizontal="center" vertical="center"/>
      <protection/>
    </xf>
    <xf numFmtId="49" fontId="57" fillId="0" borderId="83" xfId="250" applyNumberFormat="1" applyFont="1" applyBorder="1" applyAlignment="1">
      <alignment horizontal="center" vertical="center"/>
      <protection/>
    </xf>
    <xf numFmtId="0" fontId="57" fillId="0" borderId="21" xfId="0" applyFont="1" applyBorder="1" applyAlignment="1">
      <alignment horizontal="center"/>
    </xf>
    <xf numFmtId="179" fontId="57" fillId="0" borderId="83" xfId="250" applyNumberFormat="1" applyFont="1" applyBorder="1" applyAlignment="1">
      <alignment horizontal="right" vertical="center"/>
      <protection/>
    </xf>
    <xf numFmtId="49" fontId="57" fillId="0" borderId="83" xfId="250" applyNumberFormat="1" applyFont="1" applyBorder="1" applyAlignment="1">
      <alignment horizontal="center" vertical="center" wrapText="1"/>
      <protection/>
    </xf>
    <xf numFmtId="9" fontId="57" fillId="0" borderId="53" xfId="250" applyNumberFormat="1" applyFont="1" applyBorder="1" applyAlignment="1">
      <alignment horizontal="center" vertical="center"/>
      <protection/>
    </xf>
    <xf numFmtId="179" fontId="57" fillId="0" borderId="83" xfId="250" applyNumberFormat="1" applyFont="1" applyBorder="1" applyAlignment="1">
      <alignment horizontal="center" vertical="center"/>
      <protection/>
    </xf>
    <xf numFmtId="3" fontId="57" fillId="0" borderId="83" xfId="250" applyNumberFormat="1" applyFont="1" applyBorder="1" applyAlignment="1">
      <alignment horizontal="center" vertical="center" wrapText="1"/>
      <protection/>
    </xf>
    <xf numFmtId="0" fontId="32" fillId="0" borderId="38" xfId="250" applyFont="1" applyBorder="1" applyAlignment="1">
      <alignment vertical="center"/>
      <protection/>
    </xf>
    <xf numFmtId="0" fontId="57" fillId="0" borderId="49" xfId="0" applyFont="1" applyBorder="1" applyAlignment="1">
      <alignment horizontal="center"/>
    </xf>
    <xf numFmtId="179" fontId="57" fillId="0" borderId="48" xfId="250" applyNumberFormat="1" applyFont="1" applyBorder="1" applyAlignment="1">
      <alignment horizontal="right" vertical="center"/>
      <protection/>
    </xf>
    <xf numFmtId="49" fontId="57" fillId="0" borderId="48" xfId="250" applyNumberFormat="1" applyFont="1" applyBorder="1" applyAlignment="1">
      <alignment horizontal="center" vertical="center" wrapText="1"/>
      <protection/>
    </xf>
    <xf numFmtId="9" fontId="57" fillId="0" borderId="56" xfId="250" applyNumberFormat="1" applyFont="1" applyBorder="1" applyAlignment="1">
      <alignment horizontal="center" vertical="center"/>
      <protection/>
    </xf>
    <xf numFmtId="3" fontId="57" fillId="0" borderId="37" xfId="250" applyNumberFormat="1" applyFont="1" applyBorder="1" applyAlignment="1">
      <alignment horizontal="center" vertical="center"/>
      <protection/>
    </xf>
    <xf numFmtId="179" fontId="57" fillId="0" borderId="46" xfId="250" applyNumberFormat="1" applyFont="1" applyBorder="1" applyAlignment="1">
      <alignment horizontal="right" vertical="center"/>
      <protection/>
    </xf>
    <xf numFmtId="179" fontId="57" fillId="0" borderId="37" xfId="250" applyNumberFormat="1" applyFont="1" applyBorder="1" applyAlignment="1">
      <alignment horizontal="right" vertical="center"/>
      <protection/>
    </xf>
    <xf numFmtId="3" fontId="57" fillId="0" borderId="46" xfId="250" applyNumberFormat="1" applyFont="1" applyBorder="1" applyAlignment="1">
      <alignment horizontal="center" vertical="center"/>
      <protection/>
    </xf>
    <xf numFmtId="3" fontId="57" fillId="0" borderId="47" xfId="250" applyNumberFormat="1" applyFont="1" applyBorder="1" applyAlignment="1">
      <alignment horizontal="center" vertical="center"/>
      <protection/>
    </xf>
    <xf numFmtId="179" fontId="32" fillId="0" borderId="38" xfId="250" applyNumberFormat="1" applyFont="1" applyBorder="1" applyAlignment="1">
      <alignment horizontal="right" vertical="center"/>
      <protection/>
    </xf>
    <xf numFmtId="49" fontId="32" fillId="0" borderId="86" xfId="250" applyNumberFormat="1" applyFont="1" applyBorder="1" applyAlignment="1">
      <alignment horizontal="center" vertical="center"/>
      <protection/>
    </xf>
    <xf numFmtId="49" fontId="32" fillId="0" borderId="87" xfId="250" applyNumberFormat="1" applyFont="1" applyBorder="1" applyAlignment="1">
      <alignment horizontal="center" vertical="center"/>
      <protection/>
    </xf>
    <xf numFmtId="49" fontId="32" fillId="0" borderId="88" xfId="250" applyNumberFormat="1" applyFont="1" applyBorder="1" applyAlignment="1">
      <alignment horizontal="center" vertical="center"/>
      <protection/>
    </xf>
    <xf numFmtId="179" fontId="32" fillId="0" borderId="88" xfId="250" applyNumberFormat="1" applyFont="1" applyBorder="1" applyAlignment="1">
      <alignment horizontal="center" vertical="center"/>
      <protection/>
    </xf>
    <xf numFmtId="199" fontId="57" fillId="0" borderId="35" xfId="250" applyNumberFormat="1" applyFont="1" applyBorder="1" applyAlignment="1">
      <alignment horizontal="center" vertical="center"/>
      <protection/>
    </xf>
    <xf numFmtId="179" fontId="32" fillId="0" borderId="38" xfId="250" applyNumberFormat="1" applyFont="1" applyBorder="1" applyAlignment="1">
      <alignment horizontal="center" vertical="center"/>
      <protection/>
    </xf>
    <xf numFmtId="178" fontId="98" fillId="0" borderId="0" xfId="116" applyNumberFormat="1" applyFont="1" applyAlignment="1">
      <alignment horizontal="center" vertical="center"/>
    </xf>
    <xf numFmtId="178" fontId="98" fillId="0" borderId="0" xfId="116" applyNumberFormat="1" applyFont="1" applyAlignment="1">
      <alignment horizontal="center" vertical="center" wrapText="1"/>
    </xf>
    <xf numFmtId="175" fontId="98" fillId="0" borderId="0" xfId="280" applyNumberFormat="1" applyFont="1" applyAlignment="1">
      <alignment horizontal="center" vertical="center"/>
      <protection/>
    </xf>
    <xf numFmtId="0" fontId="98" fillId="0" borderId="0" xfId="279" applyNumberFormat="1" applyFont="1" applyAlignment="1">
      <alignment horizontal="center" vertical="center"/>
      <protection/>
    </xf>
    <xf numFmtId="0" fontId="98" fillId="0" borderId="0" xfId="279" applyNumberFormat="1" applyFont="1" applyAlignment="1">
      <alignment horizontal="center"/>
      <protection/>
    </xf>
    <xf numFmtId="0" fontId="98" fillId="0" borderId="0" xfId="279" applyNumberFormat="1" applyFont="1" applyFill="1" applyAlignment="1">
      <alignment horizontal="center" vertical="center"/>
      <protection/>
    </xf>
    <xf numFmtId="3" fontId="56" fillId="0" borderId="0" xfId="0" applyNumberFormat="1" applyFont="1" applyAlignment="1">
      <alignment horizontal="right" vertical="center" readingOrder="2"/>
    </xf>
    <xf numFmtId="0" fontId="99" fillId="0" borderId="0" xfId="280" applyFont="1" applyAlignment="1">
      <alignment horizontal="center" vertical="center" wrapText="1"/>
      <protection/>
    </xf>
    <xf numFmtId="0" fontId="50" fillId="0" borderId="0" xfId="0" applyFont="1" applyAlignment="1">
      <alignment horizontal="right" vertical="center"/>
    </xf>
    <xf numFmtId="179" fontId="96" fillId="0" borderId="0" xfId="250" applyNumberFormat="1" applyFont="1" applyAlignment="1">
      <alignment horizontal="right" vertical="center"/>
      <protection/>
    </xf>
    <xf numFmtId="0" fontId="155" fillId="0" borderId="0" xfId="243" applyFont="1" applyAlignment="1">
      <alignment horizontal="right" vertical="center"/>
      <protection/>
    </xf>
    <xf numFmtId="0" fontId="155" fillId="0" borderId="0" xfId="243" applyFont="1" applyAlignment="1">
      <alignment horizontal="center" vertical="center"/>
      <protection/>
    </xf>
    <xf numFmtId="189" fontId="155" fillId="0" borderId="0" xfId="243" applyNumberFormat="1" applyFont="1" applyAlignment="1">
      <alignment horizontal="center" vertical="center"/>
      <protection/>
    </xf>
    <xf numFmtId="0" fontId="157" fillId="0" borderId="55" xfId="243" applyFont="1" applyBorder="1" applyAlignment="1">
      <alignment horizontal="center" vertical="center" wrapText="1"/>
      <protection/>
    </xf>
    <xf numFmtId="192" fontId="157" fillId="0" borderId="35" xfId="243" applyNumberFormat="1" applyFont="1" applyBorder="1" applyAlignment="1">
      <alignment horizontal="center" vertical="center" wrapText="1"/>
      <protection/>
    </xf>
    <xf numFmtId="0" fontId="157" fillId="0" borderId="89" xfId="243" applyFont="1" applyBorder="1" applyAlignment="1">
      <alignment horizontal="center" vertical="center" wrapText="1"/>
      <protection/>
    </xf>
    <xf numFmtId="0" fontId="32" fillId="0" borderId="39" xfId="0" applyFont="1" applyBorder="1" applyAlignment="1">
      <alignment horizontal="right" vertical="center"/>
    </xf>
    <xf numFmtId="179" fontId="157" fillId="0" borderId="90" xfId="0" applyNumberFormat="1" applyFont="1" applyBorder="1" applyAlignment="1">
      <alignment horizontal="center" vertical="center"/>
    </xf>
    <xf numFmtId="179" fontId="157" fillId="0" borderId="22" xfId="0" applyNumberFormat="1" applyFont="1" applyBorder="1" applyAlignment="1">
      <alignment horizontal="center" vertical="center"/>
    </xf>
    <xf numFmtId="189" fontId="32" fillId="0" borderId="22" xfId="0" applyNumberFormat="1" applyFont="1" applyBorder="1" applyAlignment="1">
      <alignment horizontal="center" vertical="center"/>
    </xf>
    <xf numFmtId="0" fontId="32" fillId="0" borderId="90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0" xfId="0" applyFont="1" applyBorder="1" applyAlignment="1">
      <alignment horizontal="right" vertical="center"/>
    </xf>
    <xf numFmtId="179" fontId="157" fillId="0" borderId="50" xfId="0" applyNumberFormat="1" applyFont="1" applyBorder="1" applyAlignment="1">
      <alignment horizontal="center" vertical="center"/>
    </xf>
    <xf numFmtId="179" fontId="157" fillId="0" borderId="23" xfId="0" applyNumberFormat="1" applyFont="1" applyBorder="1" applyAlignment="1">
      <alignment horizontal="center" vertical="center"/>
    </xf>
    <xf numFmtId="189" fontId="32" fillId="0" borderId="23" xfId="0" applyNumberFormat="1" applyFont="1" applyBorder="1" applyAlignment="1">
      <alignment horizontal="center" vertical="center"/>
    </xf>
    <xf numFmtId="0" fontId="32" fillId="0" borderId="50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1" xfId="0" applyFont="1" applyBorder="1" applyAlignment="1">
      <alignment horizontal="right" vertical="center"/>
    </xf>
    <xf numFmtId="179" fontId="157" fillId="0" borderId="52" xfId="0" applyNumberFormat="1" applyFont="1" applyBorder="1" applyAlignment="1">
      <alignment horizontal="center" vertical="center"/>
    </xf>
    <xf numFmtId="179" fontId="157" fillId="0" borderId="34" xfId="0" applyNumberFormat="1" applyFont="1" applyBorder="1" applyAlignment="1">
      <alignment horizontal="center" vertical="center"/>
    </xf>
    <xf numFmtId="189" fontId="32" fillId="0" borderId="37" xfId="0" applyNumberFormat="1" applyFont="1" applyBorder="1" applyAlignment="1">
      <alignment horizontal="center" vertical="center"/>
    </xf>
    <xf numFmtId="189" fontId="32" fillId="0" borderId="34" xfId="0" applyNumberFormat="1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8" xfId="0" applyFont="1" applyBorder="1" applyAlignment="1">
      <alignment horizontal="right" vertical="center"/>
    </xf>
    <xf numFmtId="3" fontId="32" fillId="0" borderId="55" xfId="0" applyNumberFormat="1" applyFont="1" applyBorder="1" applyAlignment="1">
      <alignment horizontal="center" vertical="center"/>
    </xf>
    <xf numFmtId="189" fontId="32" fillId="0" borderId="68" xfId="0" applyNumberFormat="1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189" fontId="32" fillId="0" borderId="76" xfId="0" applyNumberFormat="1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19" xfId="0" applyFont="1" applyBorder="1" applyAlignment="1">
      <alignment horizontal="right" vertical="center"/>
    </xf>
    <xf numFmtId="179" fontId="157" fillId="0" borderId="75" xfId="0" applyNumberFormat="1" applyFont="1" applyBorder="1" applyAlignment="1">
      <alignment horizontal="center" vertical="center"/>
    </xf>
    <xf numFmtId="179" fontId="157" fillId="0" borderId="28" xfId="0" applyNumberFormat="1" applyFont="1" applyBorder="1" applyAlignment="1">
      <alignment horizontal="center" vertical="center"/>
    </xf>
    <xf numFmtId="189" fontId="32" fillId="0" borderId="28" xfId="0" applyNumberFormat="1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41" xfId="0" applyFont="1" applyBorder="1" applyAlignment="1">
      <alignment horizontal="right" vertical="center"/>
    </xf>
    <xf numFmtId="179" fontId="157" fillId="0" borderId="67" xfId="0" applyNumberFormat="1" applyFont="1" applyBorder="1" applyAlignment="1">
      <alignment horizontal="center" vertical="center"/>
    </xf>
    <xf numFmtId="179" fontId="157" fillId="0" borderId="76" xfId="0" applyNumberFormat="1" applyFont="1" applyBorder="1" applyAlignment="1">
      <alignment horizontal="center" vertical="center"/>
    </xf>
    <xf numFmtId="0" fontId="32" fillId="0" borderId="49" xfId="0" applyFont="1" applyBorder="1" applyAlignment="1">
      <alignment horizontal="right" vertical="center"/>
    </xf>
    <xf numFmtId="49" fontId="32" fillId="0" borderId="38" xfId="0" applyNumberFormat="1" applyFont="1" applyBorder="1" applyAlignment="1">
      <alignment vertical="center"/>
    </xf>
    <xf numFmtId="0" fontId="32" fillId="0" borderId="81" xfId="0" applyFont="1" applyBorder="1" applyAlignment="1">
      <alignment vertical="center" textRotation="90" wrapText="1"/>
    </xf>
    <xf numFmtId="0" fontId="32" fillId="0" borderId="38" xfId="0" applyFont="1" applyBorder="1" applyAlignment="1">
      <alignment horizontal="right" vertical="center" wrapText="1"/>
    </xf>
    <xf numFmtId="179" fontId="157" fillId="0" borderId="55" xfId="0" applyNumberFormat="1" applyFont="1" applyBorder="1" applyAlignment="1">
      <alignment horizontal="center" vertical="center"/>
    </xf>
    <xf numFmtId="179" fontId="157" fillId="0" borderId="68" xfId="0" applyNumberFormat="1" applyFont="1" applyBorder="1" applyAlignment="1">
      <alignment horizontal="center" vertical="center"/>
    </xf>
    <xf numFmtId="189" fontId="32" fillId="0" borderId="33" xfId="0" applyNumberFormat="1" applyFont="1" applyBorder="1" applyAlignment="1">
      <alignment vertical="center"/>
    </xf>
    <xf numFmtId="189" fontId="32" fillId="0" borderId="47" xfId="0" applyNumberFormat="1" applyFont="1" applyBorder="1" applyAlignment="1">
      <alignment horizontal="center" vertical="center"/>
    </xf>
    <xf numFmtId="3" fontId="95" fillId="0" borderId="89" xfId="0" applyNumberFormat="1" applyFont="1" applyBorder="1" applyAlignment="1">
      <alignment horizontal="center" vertical="center"/>
    </xf>
    <xf numFmtId="189" fontId="95" fillId="0" borderId="54" xfId="0" applyNumberFormat="1" applyFont="1" applyBorder="1" applyAlignment="1">
      <alignment horizontal="center" vertical="center"/>
    </xf>
    <xf numFmtId="3" fontId="95" fillId="0" borderId="91" xfId="0" applyNumberFormat="1" applyFont="1" applyBorder="1" applyAlignment="1">
      <alignment horizontal="center" vertical="center"/>
    </xf>
    <xf numFmtId="3" fontId="95" fillId="0" borderId="54" xfId="0" applyNumberFormat="1" applyFont="1" applyBorder="1" applyAlignment="1">
      <alignment horizontal="center" vertical="center"/>
    </xf>
    <xf numFmtId="189" fontId="58" fillId="0" borderId="0" xfId="0" applyNumberFormat="1" applyFont="1" applyAlignment="1">
      <alignment horizontal="center" vertical="center"/>
    </xf>
    <xf numFmtId="178" fontId="58" fillId="0" borderId="0" xfId="106" applyNumberFormat="1" applyFont="1" applyAlignment="1">
      <alignment horizontal="center" vertical="center"/>
    </xf>
    <xf numFmtId="178" fontId="58" fillId="0" borderId="0" xfId="0" applyNumberFormat="1" applyFont="1" applyAlignment="1">
      <alignment horizontal="center" vertical="center"/>
    </xf>
    <xf numFmtId="196" fontId="158" fillId="0" borderId="0" xfId="286" applyNumberFormat="1" applyFont="1" applyAlignment="1">
      <alignment horizontal="right" vertical="center" readingOrder="2"/>
      <protection/>
    </xf>
    <xf numFmtId="186" fontId="159" fillId="0" borderId="57" xfId="116" applyNumberFormat="1" applyFont="1" applyBorder="1" applyAlignment="1">
      <alignment vertical="center" readingOrder="2"/>
    </xf>
    <xf numFmtId="186" fontId="160" fillId="0" borderId="57" xfId="116" applyNumberFormat="1" applyFont="1" applyBorder="1" applyAlignment="1">
      <alignment vertical="center" readingOrder="2"/>
    </xf>
    <xf numFmtId="186" fontId="160" fillId="0" borderId="70" xfId="286" applyNumberFormat="1" applyFont="1" applyBorder="1" applyAlignment="1">
      <alignment horizontal="center" vertical="center"/>
      <protection/>
    </xf>
    <xf numFmtId="186" fontId="160" fillId="0" borderId="70" xfId="286" applyNumberFormat="1" applyFont="1" applyBorder="1" applyAlignment="1">
      <alignment horizontal="center" vertical="center" wrapText="1" readingOrder="2"/>
      <protection/>
    </xf>
    <xf numFmtId="0" fontId="145" fillId="0" borderId="92" xfId="286" applyFont="1" applyBorder="1" applyAlignment="1">
      <alignment horizontal="right" vertical="center" readingOrder="2"/>
      <protection/>
    </xf>
    <xf numFmtId="186" fontId="151" fillId="0" borderId="57" xfId="116" applyNumberFormat="1" applyFont="1" applyBorder="1" applyAlignment="1">
      <alignment horizontal="right" vertical="center"/>
    </xf>
    <xf numFmtId="0" fontId="147" fillId="0" borderId="60" xfId="286" applyFont="1" applyBorder="1" applyAlignment="1">
      <alignment horizontal="right" vertical="center" readingOrder="2"/>
      <protection/>
    </xf>
    <xf numFmtId="178" fontId="151" fillId="0" borderId="59" xfId="116" applyNumberFormat="1" applyFont="1" applyBorder="1" applyAlignment="1">
      <alignment horizontal="right" vertical="center"/>
    </xf>
    <xf numFmtId="2" fontId="152" fillId="0" borderId="51" xfId="177" applyNumberFormat="1" applyFont="1" applyBorder="1" applyAlignment="1">
      <alignment horizontal="right" vertical="center" wrapText="1"/>
    </xf>
    <xf numFmtId="177" fontId="151" fillId="0" borderId="51" xfId="177" applyNumberFormat="1" applyFont="1" applyBorder="1" applyAlignment="1">
      <alignment horizontal="right" vertical="center"/>
    </xf>
    <xf numFmtId="178" fontId="151" fillId="0" borderId="62" xfId="116" applyNumberFormat="1" applyFont="1" applyBorder="1" applyAlignment="1">
      <alignment horizontal="right"/>
    </xf>
    <xf numFmtId="0" fontId="145" fillId="0" borderId="0" xfId="286" applyFont="1" applyAlignment="1">
      <alignment horizontal="right" readingOrder="2"/>
      <protection/>
    </xf>
    <xf numFmtId="173" fontId="145" fillId="0" borderId="0" xfId="286" applyNumberFormat="1" applyFont="1" applyAlignment="1">
      <alignment horizontal="right"/>
      <protection/>
    </xf>
    <xf numFmtId="0" fontId="152" fillId="0" borderId="0" xfId="286" applyFont="1" applyAlignment="1">
      <alignment readingOrder="2"/>
      <protection/>
    </xf>
    <xf numFmtId="0" fontId="152" fillId="0" borderId="0" xfId="286" applyFont="1">
      <alignment/>
      <protection/>
    </xf>
    <xf numFmtId="0" fontId="136" fillId="0" borderId="0" xfId="286" applyFont="1">
      <alignment/>
      <protection/>
    </xf>
    <xf numFmtId="0" fontId="145" fillId="0" borderId="0" xfId="286" applyFont="1" applyAlignment="1">
      <alignment vertical="center" readingOrder="2"/>
      <protection/>
    </xf>
    <xf numFmtId="0" fontId="146" fillId="0" borderId="0" xfId="286" applyFont="1" applyAlignment="1">
      <alignment vertical="center" readingOrder="2"/>
      <protection/>
    </xf>
    <xf numFmtId="193" fontId="151" fillId="0" borderId="0" xfId="286" applyNumberFormat="1" applyFont="1" applyAlignment="1">
      <alignment vertical="center"/>
      <protection/>
    </xf>
    <xf numFmtId="0" fontId="152" fillId="0" borderId="0" xfId="286" applyFont="1" applyAlignment="1">
      <alignment horizontal="right" vertical="center" readingOrder="2"/>
      <protection/>
    </xf>
    <xf numFmtId="0" fontId="54" fillId="0" borderId="0" xfId="286" applyFont="1" applyAlignment="1">
      <alignment vertical="top"/>
      <protection/>
    </xf>
    <xf numFmtId="186" fontId="151" fillId="0" borderId="0" xfId="286" applyNumberFormat="1" applyFont="1" applyAlignment="1">
      <alignment horizontal="center" vertical="center"/>
      <protection/>
    </xf>
    <xf numFmtId="186" fontId="151" fillId="0" borderId="0" xfId="286" applyNumberFormat="1" applyFont="1" applyAlignment="1">
      <alignment horizontal="right" vertical="center" wrapText="1"/>
      <protection/>
    </xf>
    <xf numFmtId="186" fontId="151" fillId="0" borderId="64" xfId="286" applyNumberFormat="1" applyFont="1" applyBorder="1" applyAlignment="1">
      <alignment horizontal="center" vertical="center"/>
      <protection/>
    </xf>
    <xf numFmtId="187" fontId="152" fillId="0" borderId="0" xfId="286" applyNumberFormat="1" applyFont="1" applyAlignment="1">
      <alignment horizontal="center" vertical="center"/>
      <protection/>
    </xf>
    <xf numFmtId="186" fontId="151" fillId="0" borderId="0" xfId="286" applyNumberFormat="1" applyFont="1" applyAlignment="1">
      <alignment horizontal="center" vertical="center" wrapText="1"/>
      <protection/>
    </xf>
    <xf numFmtId="0" fontId="161" fillId="0" borderId="0" xfId="0" applyFont="1" applyAlignment="1">
      <alignment/>
    </xf>
    <xf numFmtId="179" fontId="57" fillId="0" borderId="19" xfId="250" applyNumberFormat="1" applyFont="1" applyBorder="1" applyAlignment="1">
      <alignment horizontal="right" vertical="center"/>
      <protection/>
    </xf>
    <xf numFmtId="49" fontId="57" fillId="0" borderId="36" xfId="250" applyNumberFormat="1" applyFont="1" applyBorder="1" applyAlignment="1">
      <alignment horizontal="center" vertical="center"/>
      <protection/>
    </xf>
    <xf numFmtId="179" fontId="57" fillId="0" borderId="40" xfId="250" applyNumberFormat="1" applyFont="1" applyBorder="1" applyAlignment="1">
      <alignment horizontal="right" vertical="center"/>
      <protection/>
    </xf>
    <xf numFmtId="49" fontId="57" fillId="0" borderId="93" xfId="250" applyNumberFormat="1" applyFont="1" applyBorder="1" applyAlignment="1">
      <alignment horizontal="center" vertical="center" wrapText="1"/>
      <protection/>
    </xf>
    <xf numFmtId="49" fontId="57" fillId="0" borderId="60" xfId="250" applyNumberFormat="1" applyFont="1" applyBorder="1" applyAlignment="1">
      <alignment horizontal="center" vertical="center" wrapText="1"/>
      <protection/>
    </xf>
    <xf numFmtId="49" fontId="57" fillId="0" borderId="94" xfId="250" applyNumberFormat="1" applyFont="1" applyBorder="1" applyAlignment="1">
      <alignment horizontal="center" vertical="center" wrapText="1"/>
      <protection/>
    </xf>
    <xf numFmtId="3" fontId="32" fillId="0" borderId="38" xfId="250" applyNumberFormat="1" applyFont="1" applyBorder="1" applyAlignment="1">
      <alignment horizontal="center" vertical="center"/>
      <protection/>
    </xf>
    <xf numFmtId="0" fontId="32" fillId="0" borderId="47" xfId="280" applyFont="1" applyBorder="1" applyAlignment="1">
      <alignment horizontal="center" vertical="center"/>
      <protection/>
    </xf>
    <xf numFmtId="3" fontId="95" fillId="0" borderId="90" xfId="0" applyNumberFormat="1" applyFont="1" applyBorder="1" applyAlignment="1">
      <alignment horizontal="center" vertical="center"/>
    </xf>
    <xf numFmtId="3" fontId="95" fillId="0" borderId="50" xfId="0" applyNumberFormat="1" applyFont="1" applyBorder="1" applyAlignment="1">
      <alignment horizontal="center" vertical="center"/>
    </xf>
    <xf numFmtId="3" fontId="95" fillId="0" borderId="52" xfId="0" applyNumberFormat="1" applyFont="1" applyBorder="1" applyAlignment="1">
      <alignment horizontal="center" vertical="center"/>
    </xf>
    <xf numFmtId="3" fontId="95" fillId="0" borderId="55" xfId="0" applyNumberFormat="1" applyFont="1" applyBorder="1" applyAlignment="1">
      <alignment horizontal="center" vertical="center"/>
    </xf>
    <xf numFmtId="3" fontId="95" fillId="0" borderId="75" xfId="0" applyNumberFormat="1" applyFont="1" applyBorder="1" applyAlignment="1">
      <alignment horizontal="center" vertical="center"/>
    </xf>
    <xf numFmtId="3" fontId="95" fillId="0" borderId="50" xfId="0" applyNumberFormat="1" applyFont="1" applyBorder="1" applyAlignment="1">
      <alignment horizontal="center" vertical="center" wrapText="1"/>
    </xf>
    <xf numFmtId="3" fontId="95" fillId="0" borderId="67" xfId="0" applyNumberFormat="1" applyFont="1" applyBorder="1" applyAlignment="1">
      <alignment horizontal="center" vertical="center"/>
    </xf>
    <xf numFmtId="179" fontId="33" fillId="0" borderId="0" xfId="250" applyNumberFormat="1" applyFont="1" applyAlignment="1">
      <alignment horizontal="center" vertical="center"/>
      <protection/>
    </xf>
    <xf numFmtId="179" fontId="95" fillId="0" borderId="0" xfId="250" applyNumberFormat="1" applyFont="1" applyAlignment="1">
      <alignment horizontal="center" vertical="center"/>
      <protection/>
    </xf>
    <xf numFmtId="179" fontId="100" fillId="0" borderId="0" xfId="250" applyNumberFormat="1" applyFont="1" applyAlignment="1">
      <alignment horizontal="right" vertical="center"/>
      <protection/>
    </xf>
    <xf numFmtId="179" fontId="37" fillId="0" borderId="0" xfId="250" applyNumberFormat="1" applyFont="1" applyAlignment="1">
      <alignment horizontal="right" vertical="center"/>
      <protection/>
    </xf>
    <xf numFmtId="0" fontId="57" fillId="0" borderId="0" xfId="0" applyFont="1" applyAlignment="1">
      <alignment vertical="center" wrapText="1"/>
    </xf>
    <xf numFmtId="0" fontId="95" fillId="0" borderId="64" xfId="0" applyFont="1" applyBorder="1" applyAlignment="1">
      <alignment horizontal="center" vertical="center" wrapText="1"/>
    </xf>
    <xf numFmtId="0" fontId="32" fillId="0" borderId="66" xfId="0" applyFont="1" applyBorder="1" applyAlignment="1">
      <alignment horizontal="center" vertical="center" wrapText="1" readingOrder="2"/>
    </xf>
    <xf numFmtId="0" fontId="50" fillId="0" borderId="0" xfId="0" applyFont="1" applyAlignment="1">
      <alignment horizontal="justify" vertical="center" wrapText="1" readingOrder="2"/>
    </xf>
    <xf numFmtId="0" fontId="95" fillId="0" borderId="0" xfId="0" applyFont="1" applyAlignment="1">
      <alignment horizontal="center" vertical="center" wrapText="1" readingOrder="2"/>
    </xf>
    <xf numFmtId="0" fontId="37" fillId="0" borderId="0" xfId="0" applyFont="1" applyAlignment="1">
      <alignment horizontal="justify" vertical="center" wrapText="1" readingOrder="2"/>
    </xf>
    <xf numFmtId="186" fontId="50" fillId="0" borderId="0" xfId="116" applyNumberFormat="1" applyFont="1" applyAlignment="1">
      <alignment horizontal="left" vertical="center" wrapText="1" readingOrder="1"/>
    </xf>
    <xf numFmtId="0" fontId="37" fillId="0" borderId="0" xfId="0" applyFont="1" applyAlignment="1">
      <alignment horizontal="center" vertical="center" wrapText="1" readingOrder="2"/>
    </xf>
    <xf numFmtId="1" fontId="37" fillId="0" borderId="0" xfId="0" applyNumberFormat="1" applyFont="1" applyAlignment="1">
      <alignment horizontal="center" vertical="center" wrapText="1" readingOrder="2"/>
    </xf>
    <xf numFmtId="0" fontId="56" fillId="0" borderId="0" xfId="0" applyFont="1" applyAlignment="1">
      <alignment horizontal="justify" vertical="center" wrapText="1" readingOrder="2"/>
    </xf>
    <xf numFmtId="49" fontId="37" fillId="0" borderId="0" xfId="0" applyNumberFormat="1" applyFont="1" applyAlignment="1">
      <alignment horizontal="center" vertical="center" wrapText="1" readingOrder="2"/>
    </xf>
    <xf numFmtId="186" fontId="50" fillId="0" borderId="58" xfId="116" applyNumberFormat="1" applyFont="1" applyBorder="1" applyAlignment="1">
      <alignment horizontal="left" vertical="center" wrapText="1" readingOrder="1"/>
    </xf>
    <xf numFmtId="186" fontId="50" fillId="0" borderId="95" xfId="116" applyNumberFormat="1" applyFont="1" applyBorder="1" applyAlignment="1">
      <alignment horizontal="left" vertical="center" wrapText="1" readingOrder="1"/>
    </xf>
    <xf numFmtId="0" fontId="50" fillId="0" borderId="0" xfId="0" applyFont="1" applyAlignment="1">
      <alignment horizontal="justify" vertical="center" readingOrder="2"/>
    </xf>
    <xf numFmtId="188" fontId="50" fillId="0" borderId="95" xfId="116" applyNumberFormat="1" applyFont="1" applyBorder="1" applyAlignment="1">
      <alignment horizontal="left" vertical="center" wrapText="1" readingOrder="1"/>
    </xf>
    <xf numFmtId="179" fontId="56" fillId="0" borderId="0" xfId="250" applyNumberFormat="1" applyFont="1" applyAlignment="1">
      <alignment horizontal="center" vertical="center"/>
      <protection/>
    </xf>
    <xf numFmtId="0" fontId="10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0" fontId="50" fillId="0" borderId="0" xfId="0" applyFont="1" applyAlignment="1">
      <alignment vertical="center" wrapText="1"/>
    </xf>
    <xf numFmtId="0" fontId="56" fillId="0" borderId="66" xfId="0" applyFont="1" applyBorder="1" applyAlignment="1">
      <alignment horizontal="center" vertical="center" wrapText="1" readingOrder="2"/>
    </xf>
    <xf numFmtId="186" fontId="50" fillId="0" borderId="64" xfId="116" applyNumberFormat="1" applyFont="1" applyBorder="1" applyAlignment="1">
      <alignment horizontal="left" vertical="center" wrapText="1" readingOrder="1"/>
    </xf>
    <xf numFmtId="180" fontId="50" fillId="0" borderId="95" xfId="116" applyNumberFormat="1" applyFont="1" applyBorder="1" applyAlignment="1">
      <alignment horizontal="left" vertical="center" wrapText="1" readingOrder="1"/>
    </xf>
    <xf numFmtId="49" fontId="95" fillId="0" borderId="0" xfId="250" applyNumberFormat="1" applyFont="1" applyAlignment="1">
      <alignment horizontal="center" vertical="center"/>
      <protection/>
    </xf>
    <xf numFmtId="0" fontId="56" fillId="0" borderId="0" xfId="0" applyFont="1" applyAlignment="1">
      <alignment/>
    </xf>
    <xf numFmtId="0" fontId="56" fillId="61" borderId="0" xfId="0" applyFont="1" applyFill="1" applyAlignment="1">
      <alignment horizontal="right"/>
    </xf>
    <xf numFmtId="188" fontId="50" fillId="0" borderId="0" xfId="116" applyNumberFormat="1" applyFont="1" applyBorder="1" applyAlignment="1">
      <alignment horizontal="left" vertical="center" wrapText="1" readingOrder="1"/>
    </xf>
    <xf numFmtId="0" fontId="56" fillId="61" borderId="0" xfId="0" applyFont="1" applyFill="1" applyAlignment="1">
      <alignment/>
    </xf>
    <xf numFmtId="186" fontId="155" fillId="0" borderId="0" xfId="116" applyNumberFormat="1" applyFont="1" applyFill="1" applyAlignment="1">
      <alignment horizontal="right" vertical="center"/>
    </xf>
    <xf numFmtId="186" fontId="159" fillId="0" borderId="96" xfId="116" applyNumberFormat="1" applyFont="1" applyBorder="1" applyAlignment="1">
      <alignment vertical="center" readingOrder="2"/>
    </xf>
    <xf numFmtId="186" fontId="159" fillId="0" borderId="43" xfId="116" applyNumberFormat="1" applyFont="1" applyBorder="1" applyAlignment="1">
      <alignment vertical="center" readingOrder="2"/>
    </xf>
    <xf numFmtId="178" fontId="159" fillId="0" borderId="96" xfId="116" applyNumberFormat="1" applyFont="1" applyBorder="1" applyAlignment="1">
      <alignment vertical="center" readingOrder="2"/>
    </xf>
    <xf numFmtId="186" fontId="160" fillId="0" borderId="96" xfId="116" applyNumberFormat="1" applyFont="1" applyBorder="1" applyAlignment="1">
      <alignment vertical="center" readingOrder="2"/>
    </xf>
    <xf numFmtId="186" fontId="160" fillId="0" borderId="43" xfId="116" applyNumberFormat="1" applyFont="1" applyBorder="1" applyAlignment="1">
      <alignment vertical="center" readingOrder="2"/>
    </xf>
    <xf numFmtId="0" fontId="155" fillId="0" borderId="0" xfId="286" applyFont="1" applyBorder="1">
      <alignment/>
      <protection/>
    </xf>
    <xf numFmtId="0" fontId="136" fillId="0" borderId="0" xfId="286" applyFont="1" applyBorder="1">
      <alignment/>
      <protection/>
    </xf>
    <xf numFmtId="186" fontId="155" fillId="0" borderId="96" xfId="116" applyNumberFormat="1" applyFont="1" applyBorder="1" applyAlignment="1">
      <alignment vertical="center" readingOrder="2"/>
    </xf>
    <xf numFmtId="0" fontId="159" fillId="0" borderId="44" xfId="286" applyFont="1" applyBorder="1" applyAlignment="1">
      <alignment horizontal="right" vertical="center" wrapText="1" readingOrder="2"/>
      <protection/>
    </xf>
    <xf numFmtId="0" fontId="160" fillId="0" borderId="44" xfId="286" applyFont="1" applyBorder="1" applyAlignment="1">
      <alignment horizontal="right" vertical="center" wrapText="1" readingOrder="2"/>
      <protection/>
    </xf>
    <xf numFmtId="0" fontId="145" fillId="0" borderId="44" xfId="286" applyFont="1" applyBorder="1" applyAlignment="1">
      <alignment horizontal="right" vertical="center" wrapText="1" readingOrder="2"/>
      <protection/>
    </xf>
    <xf numFmtId="0" fontId="155" fillId="0" borderId="44" xfId="286" applyFont="1" applyBorder="1" applyAlignment="1">
      <alignment horizontal="right" vertical="center" wrapText="1" readingOrder="2"/>
      <protection/>
    </xf>
    <xf numFmtId="0" fontId="151" fillId="0" borderId="44" xfId="286" applyFont="1" applyBorder="1" applyAlignment="1">
      <alignment horizontal="right" vertical="center" wrapText="1" readingOrder="2"/>
      <protection/>
    </xf>
    <xf numFmtId="0" fontId="145" fillId="0" borderId="44" xfId="286" applyFont="1" applyBorder="1" applyAlignment="1">
      <alignment horizontal="center" vertical="center" wrapText="1"/>
      <protection/>
    </xf>
    <xf numFmtId="0" fontId="155" fillId="0" borderId="96" xfId="286" applyFont="1" applyBorder="1" applyAlignment="1">
      <alignment horizontal="center" vertical="center" readingOrder="2"/>
      <protection/>
    </xf>
    <xf numFmtId="0" fontId="155" fillId="0" borderId="57" xfId="286" applyFont="1" applyBorder="1" applyAlignment="1">
      <alignment horizontal="center" vertical="center" readingOrder="2"/>
      <protection/>
    </xf>
    <xf numFmtId="0" fontId="156" fillId="0" borderId="43" xfId="286" applyFont="1" applyBorder="1" applyAlignment="1">
      <alignment horizontal="center" vertical="center" readingOrder="2"/>
      <protection/>
    </xf>
    <xf numFmtId="0" fontId="156" fillId="0" borderId="96" xfId="286" applyFont="1" applyBorder="1" applyAlignment="1">
      <alignment horizontal="center" vertical="center" readingOrder="2"/>
      <protection/>
    </xf>
    <xf numFmtId="0" fontId="154" fillId="12" borderId="52" xfId="286" applyFont="1" applyFill="1" applyBorder="1" applyAlignment="1">
      <alignment horizontal="center" vertical="center" readingOrder="2"/>
      <protection/>
    </xf>
    <xf numFmtId="0" fontId="147" fillId="12" borderId="53" xfId="286" applyFont="1" applyFill="1" applyBorder="1" applyAlignment="1">
      <alignment horizontal="center" vertical="center" wrapText="1" readingOrder="2"/>
      <protection/>
    </xf>
    <xf numFmtId="0" fontId="157" fillId="12" borderId="53" xfId="286" applyFont="1" applyFill="1" applyBorder="1" applyAlignment="1">
      <alignment horizontal="center" vertical="center" wrapText="1" readingOrder="2"/>
      <protection/>
    </xf>
    <xf numFmtId="0" fontId="147" fillId="12" borderId="27" xfId="286" applyFont="1" applyFill="1" applyBorder="1" applyAlignment="1">
      <alignment horizontal="center" vertical="center" wrapText="1" readingOrder="2"/>
      <protection/>
    </xf>
    <xf numFmtId="0" fontId="147" fillId="12" borderId="89" xfId="286" applyFont="1" applyFill="1" applyBorder="1" applyAlignment="1">
      <alignment horizontal="center" vertical="center" wrapText="1" readingOrder="2"/>
      <protection/>
    </xf>
    <xf numFmtId="0" fontId="147" fillId="12" borderId="47" xfId="286" applyFont="1" applyFill="1" applyBorder="1" applyAlignment="1">
      <alignment horizontal="center" vertical="center" wrapText="1" readingOrder="2"/>
      <protection/>
    </xf>
    <xf numFmtId="0" fontId="153" fillId="12" borderId="38" xfId="286" applyFont="1" applyFill="1" applyBorder="1" applyAlignment="1">
      <alignment horizontal="right" vertical="center" wrapText="1" readingOrder="2"/>
      <protection/>
    </xf>
    <xf numFmtId="186" fontId="153" fillId="12" borderId="55" xfId="116" applyNumberFormat="1" applyFont="1" applyFill="1" applyBorder="1" applyAlignment="1">
      <alignment vertical="center" readingOrder="2"/>
    </xf>
    <xf numFmtId="186" fontId="153" fillId="12" borderId="77" xfId="286" applyNumberFormat="1" applyFont="1" applyFill="1" applyBorder="1" applyAlignment="1">
      <alignment horizontal="center" vertical="center"/>
      <protection/>
    </xf>
    <xf numFmtId="186" fontId="153" fillId="12" borderId="77" xfId="116" applyNumberFormat="1" applyFont="1" applyFill="1" applyBorder="1" applyAlignment="1">
      <alignment vertical="center" readingOrder="2"/>
    </xf>
    <xf numFmtId="186" fontId="153" fillId="12" borderId="77" xfId="286" applyNumberFormat="1" applyFont="1" applyFill="1" applyBorder="1" applyAlignment="1">
      <alignment horizontal="center" vertical="center" wrapText="1" readingOrder="2"/>
      <protection/>
    </xf>
    <xf numFmtId="186" fontId="153" fillId="12" borderId="68" xfId="116" applyNumberFormat="1" applyFont="1" applyFill="1" applyBorder="1" applyAlignment="1">
      <alignment vertical="center" readingOrder="2"/>
    </xf>
    <xf numFmtId="0" fontId="145" fillId="0" borderId="64" xfId="286" applyFont="1" applyBorder="1">
      <alignment/>
      <protection/>
    </xf>
    <xf numFmtId="3" fontId="26" fillId="0" borderId="75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center" vertical="center"/>
    </xf>
    <xf numFmtId="3" fontId="26" fillId="0" borderId="97" xfId="0" applyNumberFormat="1" applyFont="1" applyBorder="1" applyAlignment="1">
      <alignment horizontal="center" vertical="center"/>
    </xf>
    <xf numFmtId="49" fontId="13" fillId="0" borderId="66" xfId="0" applyNumberFormat="1" applyFont="1" applyBorder="1" applyAlignment="1">
      <alignment horizontal="right" vertical="center" wrapText="1"/>
    </xf>
    <xf numFmtId="3" fontId="26" fillId="0" borderId="89" xfId="0" applyNumberFormat="1" applyFont="1" applyBorder="1" applyAlignment="1">
      <alignment horizontal="center" vertical="center"/>
    </xf>
    <xf numFmtId="3" fontId="26" fillId="0" borderId="54" xfId="0" applyNumberFormat="1" applyFont="1" applyBorder="1" applyAlignment="1">
      <alignment horizontal="center" vertical="center"/>
    </xf>
    <xf numFmtId="3" fontId="26" fillId="0" borderId="91" xfId="0" applyNumberFormat="1" applyFont="1" applyBorder="1" applyAlignment="1">
      <alignment horizontal="center" vertical="center"/>
    </xf>
    <xf numFmtId="0" fontId="18" fillId="52" borderId="56" xfId="0" applyFont="1" applyFill="1" applyBorder="1" applyAlignment="1">
      <alignment horizontal="center" vertical="center" wrapText="1"/>
    </xf>
    <xf numFmtId="0" fontId="18" fillId="52" borderId="45" xfId="0" applyFont="1" applyFill="1" applyBorder="1" applyAlignment="1">
      <alignment horizontal="center" vertical="center" wrapText="1"/>
    </xf>
    <xf numFmtId="0" fontId="18" fillId="52" borderId="47" xfId="0" applyFont="1" applyFill="1" applyBorder="1" applyAlignment="1">
      <alignment horizontal="center" vertical="center" wrapText="1"/>
    </xf>
    <xf numFmtId="0" fontId="18" fillId="54" borderId="33" xfId="0" applyFont="1" applyFill="1" applyBorder="1" applyAlignment="1">
      <alignment horizontal="right" vertical="center" readingOrder="2"/>
    </xf>
    <xf numFmtId="0" fontId="18" fillId="54" borderId="35" xfId="0" applyFont="1" applyFill="1" applyBorder="1" applyAlignment="1">
      <alignment horizontal="right" vertical="center" readingOrder="2"/>
    </xf>
    <xf numFmtId="0" fontId="18" fillId="56" borderId="33" xfId="0" applyFont="1" applyFill="1" applyBorder="1" applyAlignment="1">
      <alignment horizontal="center" vertical="center" readingOrder="2"/>
    </xf>
    <xf numFmtId="0" fontId="18" fillId="56" borderId="81" xfId="0" applyFont="1" applyFill="1" applyBorder="1" applyAlignment="1">
      <alignment horizontal="center" vertical="center" readingOrder="2"/>
    </xf>
    <xf numFmtId="0" fontId="18" fillId="56" borderId="35" xfId="0" applyFont="1" applyFill="1" applyBorder="1" applyAlignment="1">
      <alignment horizontal="center" vertical="center" readingOrder="2"/>
    </xf>
    <xf numFmtId="0" fontId="18" fillId="59" borderId="33" xfId="0" applyFont="1" applyFill="1" applyBorder="1" applyAlignment="1">
      <alignment horizontal="center" vertical="center"/>
    </xf>
    <xf numFmtId="0" fontId="18" fillId="59" borderId="35" xfId="0" applyFont="1" applyFill="1" applyBorder="1" applyAlignment="1">
      <alignment horizontal="center" vertical="center"/>
    </xf>
    <xf numFmtId="0" fontId="22" fillId="54" borderId="49" xfId="0" applyFont="1" applyFill="1" applyBorder="1" applyAlignment="1">
      <alignment horizontal="center" vertical="center"/>
    </xf>
    <xf numFmtId="0" fontId="22" fillId="54" borderId="44" xfId="0" applyFont="1" applyFill="1" applyBorder="1" applyAlignment="1">
      <alignment horizontal="center" vertical="center"/>
    </xf>
    <xf numFmtId="0" fontId="70" fillId="54" borderId="33" xfId="0" applyFont="1" applyFill="1" applyBorder="1" applyAlignment="1">
      <alignment horizontal="center" vertical="center"/>
    </xf>
    <xf numFmtId="0" fontId="70" fillId="54" borderId="81" xfId="0" applyFont="1" applyFill="1" applyBorder="1" applyAlignment="1">
      <alignment horizontal="center" vertical="center"/>
    </xf>
    <xf numFmtId="0" fontId="70" fillId="54" borderId="35" xfId="0" applyFont="1" applyFill="1" applyBorder="1" applyAlignment="1">
      <alignment horizontal="center" vertical="center"/>
    </xf>
    <xf numFmtId="0" fontId="18" fillId="59" borderId="49" xfId="0" applyFont="1" applyFill="1" applyBorder="1" applyAlignment="1">
      <alignment horizontal="center" vertical="center" wrapText="1"/>
    </xf>
    <xf numFmtId="0" fontId="18" fillId="59" borderId="44" xfId="0" applyFont="1" applyFill="1" applyBorder="1" applyAlignment="1">
      <alignment horizontal="center" vertical="center" wrapText="1"/>
    </xf>
    <xf numFmtId="0" fontId="18" fillId="59" borderId="37" xfId="0" applyFont="1" applyFill="1" applyBorder="1" applyAlignment="1">
      <alignment horizontal="center" vertical="center" wrapText="1"/>
    </xf>
    <xf numFmtId="0" fontId="18" fillId="54" borderId="33" xfId="0" applyFont="1" applyFill="1" applyBorder="1" applyAlignment="1">
      <alignment horizontal="right" vertical="center" wrapText="1" readingOrder="2"/>
    </xf>
    <xf numFmtId="0" fontId="18" fillId="54" borderId="35" xfId="0" applyFont="1" applyFill="1" applyBorder="1" applyAlignment="1">
      <alignment horizontal="right" vertical="center" wrapText="1" readingOrder="2"/>
    </xf>
    <xf numFmtId="0" fontId="27" fillId="56" borderId="33" xfId="0" applyFont="1" applyFill="1" applyBorder="1" applyAlignment="1">
      <alignment horizontal="center" vertical="center" readingOrder="2"/>
    </xf>
    <xf numFmtId="0" fontId="27" fillId="56" borderId="81" xfId="0" applyFont="1" applyFill="1" applyBorder="1" applyAlignment="1">
      <alignment horizontal="center" vertical="center" readingOrder="2"/>
    </xf>
    <xf numFmtId="0" fontId="27" fillId="56" borderId="35" xfId="0" applyFont="1" applyFill="1" applyBorder="1" applyAlignment="1">
      <alignment horizontal="center" vertical="center" readingOrder="2"/>
    </xf>
    <xf numFmtId="0" fontId="11" fillId="59" borderId="49" xfId="0" applyFont="1" applyFill="1" applyBorder="1" applyAlignment="1">
      <alignment horizontal="center" vertical="center"/>
    </xf>
    <xf numFmtId="0" fontId="11" fillId="59" borderId="44" xfId="0" applyFont="1" applyFill="1" applyBorder="1" applyAlignment="1">
      <alignment horizontal="center" vertical="center"/>
    </xf>
    <xf numFmtId="0" fontId="11" fillId="59" borderId="37" xfId="0" applyFont="1" applyFill="1" applyBorder="1" applyAlignment="1">
      <alignment horizontal="center" vertical="center"/>
    </xf>
    <xf numFmtId="0" fontId="27" fillId="59" borderId="33" xfId="0" applyFont="1" applyFill="1" applyBorder="1" applyAlignment="1">
      <alignment horizontal="center" vertical="center"/>
    </xf>
    <xf numFmtId="0" fontId="27" fillId="59" borderId="35" xfId="0" applyFont="1" applyFill="1" applyBorder="1" applyAlignment="1">
      <alignment horizontal="center" vertical="center"/>
    </xf>
    <xf numFmtId="49" fontId="13" fillId="12" borderId="33" xfId="0" applyNumberFormat="1" applyFont="1" applyFill="1" applyBorder="1" applyAlignment="1">
      <alignment horizontal="right" vertical="center" wrapText="1"/>
    </xf>
    <xf numFmtId="49" fontId="13" fillId="12" borderId="81" xfId="0" applyNumberFormat="1" applyFont="1" applyFill="1" applyBorder="1" applyAlignment="1">
      <alignment horizontal="right" vertical="center" wrapText="1"/>
    </xf>
    <xf numFmtId="49" fontId="13" fillId="12" borderId="35" xfId="0" applyNumberFormat="1" applyFont="1" applyFill="1" applyBorder="1" applyAlignment="1">
      <alignment horizontal="right" vertical="center" wrapText="1"/>
    </xf>
    <xf numFmtId="49" fontId="27" fillId="12" borderId="33" xfId="0" applyNumberFormat="1" applyFont="1" applyFill="1" applyBorder="1" applyAlignment="1">
      <alignment horizontal="right" vertical="center" wrapText="1" indent="1"/>
    </xf>
    <xf numFmtId="49" fontId="27" fillId="12" borderId="81" xfId="0" applyNumberFormat="1" applyFont="1" applyFill="1" applyBorder="1" applyAlignment="1">
      <alignment horizontal="right" vertical="center" wrapText="1" indent="1"/>
    </xf>
    <xf numFmtId="49" fontId="27" fillId="12" borderId="35" xfId="0" applyNumberFormat="1" applyFont="1" applyFill="1" applyBorder="1" applyAlignment="1">
      <alignment horizontal="right" vertical="center" wrapText="1" indent="1"/>
    </xf>
    <xf numFmtId="0" fontId="13" fillId="54" borderId="33" xfId="0" applyFont="1" applyFill="1" applyBorder="1" applyAlignment="1">
      <alignment horizontal="center" vertical="center" wrapText="1" readingOrder="2"/>
    </xf>
    <xf numFmtId="0" fontId="13" fillId="54" borderId="81" xfId="0" applyFont="1" applyFill="1" applyBorder="1" applyAlignment="1">
      <alignment horizontal="center" vertical="center" wrapText="1" readingOrder="2"/>
    </xf>
    <xf numFmtId="0" fontId="13" fillId="54" borderId="35" xfId="0" applyFont="1" applyFill="1" applyBorder="1" applyAlignment="1">
      <alignment horizontal="center" vertical="center" wrapText="1" readingOrder="2"/>
    </xf>
    <xf numFmtId="0" fontId="70" fillId="54" borderId="33" xfId="0" applyFont="1" applyFill="1" applyBorder="1" applyAlignment="1">
      <alignment horizontal="center" vertical="center" wrapText="1"/>
    </xf>
    <xf numFmtId="0" fontId="70" fillId="54" borderId="81" xfId="0" applyFont="1" applyFill="1" applyBorder="1" applyAlignment="1">
      <alignment horizontal="center" vertical="center" wrapText="1"/>
    </xf>
    <xf numFmtId="0" fontId="70" fillId="54" borderId="35" xfId="0" applyFont="1" applyFill="1" applyBorder="1" applyAlignment="1">
      <alignment horizontal="center" vertical="center" wrapText="1"/>
    </xf>
    <xf numFmtId="0" fontId="18" fillId="59" borderId="36" xfId="0" applyFont="1" applyFill="1" applyBorder="1" applyAlignment="1">
      <alignment horizontal="center" vertical="center" wrapText="1"/>
    </xf>
    <xf numFmtId="0" fontId="18" fillId="59" borderId="46" xfId="0" applyFont="1" applyFill="1" applyBorder="1" applyAlignment="1">
      <alignment horizontal="center" vertical="center" wrapText="1"/>
    </xf>
    <xf numFmtId="0" fontId="18" fillId="59" borderId="81" xfId="0" applyFont="1" applyFill="1" applyBorder="1" applyAlignment="1">
      <alignment horizontal="center" vertical="center"/>
    </xf>
    <xf numFmtId="0" fontId="13" fillId="59" borderId="49" xfId="0" applyFont="1" applyFill="1" applyBorder="1" applyAlignment="1">
      <alignment horizontal="center" vertical="center"/>
    </xf>
    <xf numFmtId="0" fontId="13" fillId="59" borderId="44" xfId="0" applyFont="1" applyFill="1" applyBorder="1" applyAlignment="1">
      <alignment horizontal="center" vertical="center"/>
    </xf>
    <xf numFmtId="0" fontId="13" fillId="59" borderId="37" xfId="0" applyFont="1" applyFill="1" applyBorder="1" applyAlignment="1">
      <alignment horizontal="center" vertical="center"/>
    </xf>
    <xf numFmtId="0" fontId="13" fillId="54" borderId="33" xfId="0" applyFont="1" applyFill="1" applyBorder="1" applyAlignment="1">
      <alignment horizontal="center" vertical="center" readingOrder="2"/>
    </xf>
    <xf numFmtId="0" fontId="13" fillId="54" borderId="81" xfId="0" applyFont="1" applyFill="1" applyBorder="1" applyAlignment="1">
      <alignment horizontal="center" vertical="center" readingOrder="2"/>
    </xf>
    <xf numFmtId="0" fontId="13" fillId="54" borderId="35" xfId="0" applyFont="1" applyFill="1" applyBorder="1" applyAlignment="1">
      <alignment horizontal="center" vertical="center" readingOrder="2"/>
    </xf>
    <xf numFmtId="49" fontId="33" fillId="0" borderId="0" xfId="0" applyNumberFormat="1" applyFont="1" applyFill="1" applyBorder="1" applyAlignment="1">
      <alignment horizontal="right" vertical="center" wrapText="1" readingOrder="2"/>
    </xf>
    <xf numFmtId="0" fontId="18" fillId="59" borderId="33" xfId="0" applyFont="1" applyFill="1" applyBorder="1" applyAlignment="1">
      <alignment horizontal="center" vertical="center" wrapText="1"/>
    </xf>
    <xf numFmtId="0" fontId="18" fillId="59" borderId="35" xfId="0" applyFont="1" applyFill="1" applyBorder="1" applyAlignment="1">
      <alignment horizontal="center" vertical="center" wrapText="1"/>
    </xf>
    <xf numFmtId="0" fontId="13" fillId="59" borderId="49" xfId="0" applyFont="1" applyFill="1" applyBorder="1" applyAlignment="1">
      <alignment horizontal="center" vertical="center" wrapText="1"/>
    </xf>
    <xf numFmtId="0" fontId="13" fillId="59" borderId="37" xfId="0" applyFont="1" applyFill="1" applyBorder="1" applyAlignment="1">
      <alignment horizontal="center" vertical="center" wrapText="1"/>
    </xf>
    <xf numFmtId="0" fontId="32" fillId="0" borderId="84" xfId="280" applyFont="1" applyBorder="1" applyAlignment="1">
      <alignment horizontal="center" vertical="center"/>
      <protection/>
    </xf>
    <xf numFmtId="0" fontId="32" fillId="0" borderId="48" xfId="280" applyFont="1" applyBorder="1" applyAlignment="1">
      <alignment horizontal="center" vertical="center" wrapText="1"/>
      <protection/>
    </xf>
    <xf numFmtId="0" fontId="32" fillId="0" borderId="84" xfId="280" applyFont="1" applyBorder="1" applyAlignment="1">
      <alignment horizontal="center" vertical="center" wrapText="1"/>
      <protection/>
    </xf>
    <xf numFmtId="0" fontId="32" fillId="0" borderId="56" xfId="280" applyFont="1" applyBorder="1" applyAlignment="1">
      <alignment horizontal="center" vertical="center" wrapText="1"/>
      <protection/>
    </xf>
    <xf numFmtId="0" fontId="32" fillId="0" borderId="36" xfId="280" applyFont="1" applyBorder="1" applyAlignment="1">
      <alignment horizontal="center" vertical="center" wrapText="1"/>
      <protection/>
    </xf>
    <xf numFmtId="0" fontId="32" fillId="0" borderId="0" xfId="280" applyFont="1" applyAlignment="1">
      <alignment horizontal="center" vertical="center" wrapText="1"/>
      <protection/>
    </xf>
    <xf numFmtId="0" fontId="32" fillId="0" borderId="45" xfId="280" applyFont="1" applyBorder="1" applyAlignment="1">
      <alignment horizontal="center" vertical="center" wrapText="1"/>
      <protection/>
    </xf>
    <xf numFmtId="0" fontId="32" fillId="0" borderId="49" xfId="280" applyFont="1" applyBorder="1" applyAlignment="1">
      <alignment horizontal="center" vertical="center" wrapText="1"/>
      <protection/>
    </xf>
    <xf numFmtId="0" fontId="32" fillId="0" borderId="44" xfId="280" applyFont="1" applyBorder="1" applyAlignment="1">
      <alignment horizontal="center" vertical="center" wrapText="1"/>
      <protection/>
    </xf>
    <xf numFmtId="0" fontId="32" fillId="0" borderId="37" xfId="280" applyFont="1" applyBorder="1" applyAlignment="1">
      <alignment horizontal="center" vertical="center" wrapText="1"/>
      <protection/>
    </xf>
    <xf numFmtId="0" fontId="32" fillId="0" borderId="39" xfId="280" applyFont="1" applyBorder="1" applyAlignment="1">
      <alignment horizontal="center" vertical="center" wrapText="1"/>
      <protection/>
    </xf>
    <xf numFmtId="0" fontId="32" fillId="0" borderId="21" xfId="280" applyFont="1" applyBorder="1" applyAlignment="1">
      <alignment horizontal="center" vertical="center" wrapText="1"/>
      <protection/>
    </xf>
    <xf numFmtId="0" fontId="32" fillId="0" borderId="47" xfId="280" applyFont="1" applyBorder="1" applyAlignment="1">
      <alignment horizontal="center" vertical="center" wrapText="1"/>
      <protection/>
    </xf>
    <xf numFmtId="0" fontId="32" fillId="0" borderId="49" xfId="250" applyFont="1" applyBorder="1" applyAlignment="1">
      <alignment horizontal="center" vertical="center"/>
      <protection/>
    </xf>
    <xf numFmtId="0" fontId="32" fillId="0" borderId="44" xfId="250" applyFont="1" applyBorder="1" applyAlignment="1">
      <alignment horizontal="center" vertical="center"/>
      <protection/>
    </xf>
    <xf numFmtId="0" fontId="32" fillId="0" borderId="29" xfId="250" applyFont="1" applyBorder="1" applyAlignment="1">
      <alignment horizontal="center" vertical="center" wrapText="1"/>
      <protection/>
    </xf>
    <xf numFmtId="0" fontId="32" fillId="0" borderId="30" xfId="250" applyFont="1" applyBorder="1" applyAlignment="1">
      <alignment horizontal="center" vertical="center" wrapText="1"/>
      <protection/>
    </xf>
    <xf numFmtId="0" fontId="32" fillId="0" borderId="40" xfId="250" applyFont="1" applyBorder="1" applyAlignment="1">
      <alignment horizontal="center" vertical="center" wrapText="1"/>
      <protection/>
    </xf>
    <xf numFmtId="0" fontId="136" fillId="0" borderId="33" xfId="243" applyFont="1" applyBorder="1" applyAlignment="1">
      <alignment horizontal="right" vertical="center" readingOrder="2"/>
      <protection/>
    </xf>
    <xf numFmtId="0" fontId="136" fillId="0" borderId="81" xfId="243" applyFont="1" applyBorder="1" applyAlignment="1">
      <alignment horizontal="right" vertical="center" readingOrder="2"/>
      <protection/>
    </xf>
    <xf numFmtId="0" fontId="136" fillId="0" borderId="35" xfId="243" applyFont="1" applyBorder="1" applyAlignment="1">
      <alignment horizontal="right" vertical="center" readingOrder="2"/>
      <protection/>
    </xf>
    <xf numFmtId="0" fontId="32" fillId="0" borderId="37" xfId="250" applyFont="1" applyBorder="1" applyAlignment="1">
      <alignment horizontal="center" vertical="center"/>
      <protection/>
    </xf>
    <xf numFmtId="0" fontId="32" fillId="0" borderId="90" xfId="250" applyFont="1" applyBorder="1" applyAlignment="1">
      <alignment horizontal="center" vertical="center" wrapText="1"/>
      <protection/>
    </xf>
    <xf numFmtId="0" fontId="32" fillId="0" borderId="52" xfId="250" applyFont="1" applyBorder="1" applyAlignment="1">
      <alignment horizontal="center" vertical="center" wrapText="1"/>
      <protection/>
    </xf>
    <xf numFmtId="0" fontId="32" fillId="0" borderId="33" xfId="250" applyFont="1" applyBorder="1" applyAlignment="1">
      <alignment horizontal="center" vertical="center"/>
      <protection/>
    </xf>
    <xf numFmtId="0" fontId="32" fillId="0" borderId="47" xfId="250" applyFont="1" applyBorder="1" applyAlignment="1">
      <alignment horizontal="center" vertical="center"/>
      <protection/>
    </xf>
    <xf numFmtId="0" fontId="32" fillId="0" borderId="81" xfId="250" applyFont="1" applyBorder="1" applyAlignment="1">
      <alignment horizontal="center" vertical="center"/>
      <protection/>
    </xf>
    <xf numFmtId="0" fontId="32" fillId="0" borderId="35" xfId="250" applyFont="1" applyBorder="1" applyAlignment="1">
      <alignment horizontal="center" vertical="center"/>
      <protection/>
    </xf>
    <xf numFmtId="0" fontId="32" fillId="0" borderId="49" xfId="250" applyFont="1" applyBorder="1" applyAlignment="1">
      <alignment horizontal="center" vertical="center" wrapText="1"/>
      <protection/>
    </xf>
    <xf numFmtId="0" fontId="32" fillId="0" borderId="44" xfId="250" applyFont="1" applyBorder="1" applyAlignment="1">
      <alignment horizontal="center" vertical="center" wrapText="1"/>
      <protection/>
    </xf>
    <xf numFmtId="0" fontId="32" fillId="0" borderId="37" xfId="250" applyFont="1" applyBorder="1" applyAlignment="1">
      <alignment horizontal="center" vertical="center" wrapText="1"/>
      <protection/>
    </xf>
    <xf numFmtId="0" fontId="32" fillId="0" borderId="49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179" fontId="97" fillId="0" borderId="0" xfId="0" applyNumberFormat="1" applyFont="1" applyFill="1" applyAlignment="1">
      <alignment horizontal="center"/>
    </xf>
    <xf numFmtId="0" fontId="57" fillId="0" borderId="0" xfId="280" applyFont="1" applyAlignment="1">
      <alignment horizontal="center"/>
      <protection/>
    </xf>
    <xf numFmtId="0" fontId="57" fillId="0" borderId="66" xfId="280" applyFont="1" applyBorder="1" applyAlignment="1">
      <alignment horizontal="center"/>
      <protection/>
    </xf>
    <xf numFmtId="0" fontId="32" fillId="0" borderId="80" xfId="280" applyFont="1" applyBorder="1" applyAlignment="1">
      <alignment horizontal="center" vertical="center" wrapText="1"/>
      <protection/>
    </xf>
    <xf numFmtId="0" fontId="32" fillId="0" borderId="83" xfId="280" applyFont="1" applyBorder="1" applyAlignment="1">
      <alignment horizontal="center" vertical="center" wrapText="1"/>
      <protection/>
    </xf>
    <xf numFmtId="0" fontId="32" fillId="0" borderId="48" xfId="280" applyFont="1" applyBorder="1" applyAlignment="1">
      <alignment horizontal="center" vertical="center" textRotation="90" wrapText="1"/>
      <protection/>
    </xf>
    <xf numFmtId="0" fontId="32" fillId="0" borderId="36" xfId="280" applyFont="1" applyBorder="1" applyAlignment="1">
      <alignment horizontal="center" vertical="center" textRotation="90" wrapText="1"/>
      <protection/>
    </xf>
    <xf numFmtId="0" fontId="32" fillId="0" borderId="46" xfId="280" applyFont="1" applyBorder="1" applyAlignment="1">
      <alignment horizontal="center" vertical="center" textRotation="90" wrapText="1"/>
      <protection/>
    </xf>
    <xf numFmtId="0" fontId="32" fillId="0" borderId="24" xfId="280" applyFont="1" applyBorder="1" applyAlignment="1">
      <alignment horizontal="center" vertical="center" wrapText="1"/>
      <protection/>
    </xf>
    <xf numFmtId="0" fontId="32" fillId="0" borderId="27" xfId="280" applyFont="1" applyBorder="1" applyAlignment="1">
      <alignment horizontal="center" vertical="center" wrapText="1"/>
      <protection/>
    </xf>
    <xf numFmtId="49" fontId="33" fillId="0" borderId="46" xfId="0" applyNumberFormat="1" applyFont="1" applyBorder="1" applyAlignment="1">
      <alignment horizontal="center" vertical="center"/>
    </xf>
    <xf numFmtId="49" fontId="33" fillId="0" borderId="66" xfId="0" applyNumberFormat="1" applyFont="1" applyBorder="1" applyAlignment="1">
      <alignment horizontal="center" vertical="center"/>
    </xf>
    <xf numFmtId="49" fontId="33" fillId="0" borderId="91" xfId="0" applyNumberFormat="1" applyFont="1" applyBorder="1" applyAlignment="1">
      <alignment horizontal="center" vertical="center"/>
    </xf>
    <xf numFmtId="3" fontId="33" fillId="0" borderId="94" xfId="0" applyNumberFormat="1" applyFont="1" applyBorder="1" applyAlignment="1">
      <alignment horizontal="center" vertical="center" wrapText="1"/>
    </xf>
    <xf numFmtId="3" fontId="33" fillId="0" borderId="27" xfId="0" applyNumberFormat="1" applyFont="1" applyBorder="1" applyAlignment="1">
      <alignment horizontal="center" vertical="center" wrapText="1"/>
    </xf>
    <xf numFmtId="49" fontId="33" fillId="0" borderId="36" xfId="0" applyNumberFormat="1" applyFont="1" applyBorder="1" applyAlignment="1">
      <alignment horizontal="center" vertical="center" wrapText="1"/>
    </xf>
    <xf numFmtId="49" fontId="33" fillId="0" borderId="0" xfId="0" applyNumberFormat="1" applyFont="1" applyBorder="1" applyAlignment="1">
      <alignment horizontal="center" vertical="center" wrapText="1"/>
    </xf>
    <xf numFmtId="49" fontId="33" fillId="0" borderId="70" xfId="0" applyNumberFormat="1" applyFont="1" applyBorder="1" applyAlignment="1">
      <alignment horizontal="center" vertical="center" wrapText="1"/>
    </xf>
    <xf numFmtId="3" fontId="33" fillId="0" borderId="60" xfId="0" applyNumberFormat="1" applyFont="1" applyBorder="1" applyAlignment="1">
      <alignment horizontal="center" vertical="center"/>
    </xf>
    <xf numFmtId="3" fontId="33" fillId="0" borderId="26" xfId="0" applyNumberFormat="1" applyFont="1" applyBorder="1" applyAlignment="1">
      <alignment horizontal="center" vertical="center"/>
    </xf>
    <xf numFmtId="3" fontId="33" fillId="0" borderId="60" xfId="0" applyNumberFormat="1" applyFont="1" applyBorder="1" applyAlignment="1">
      <alignment horizontal="center" vertical="center" wrapText="1"/>
    </xf>
    <xf numFmtId="3" fontId="33" fillId="0" borderId="26" xfId="0" applyNumberFormat="1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textRotation="90"/>
    </xf>
    <xf numFmtId="0" fontId="32" fillId="0" borderId="44" xfId="0" applyFont="1" applyBorder="1" applyAlignment="1">
      <alignment horizontal="center" vertical="center" textRotation="90"/>
    </xf>
    <xf numFmtId="0" fontId="32" fillId="0" borderId="37" xfId="0" applyFont="1" applyBorder="1" applyAlignment="1">
      <alignment horizontal="center" vertical="center" textRotation="90"/>
    </xf>
    <xf numFmtId="189" fontId="32" fillId="0" borderId="49" xfId="0" applyNumberFormat="1" applyFont="1" applyBorder="1" applyAlignment="1">
      <alignment horizontal="center" vertical="center"/>
    </xf>
    <xf numFmtId="189" fontId="32" fillId="0" borderId="44" xfId="0" applyNumberFormat="1" applyFont="1" applyBorder="1" applyAlignment="1">
      <alignment horizontal="center" vertical="center"/>
    </xf>
    <xf numFmtId="189" fontId="32" fillId="0" borderId="37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3" fontId="33" fillId="0" borderId="93" xfId="0" applyNumberFormat="1" applyFont="1" applyBorder="1" applyAlignment="1">
      <alignment horizontal="center" vertical="center"/>
    </xf>
    <xf numFmtId="3" fontId="33" fillId="0" borderId="24" xfId="0" applyNumberFormat="1" applyFont="1" applyBorder="1" applyAlignment="1">
      <alignment horizontal="center" vertical="center"/>
    </xf>
    <xf numFmtId="0" fontId="33" fillId="0" borderId="89" xfId="0" applyFont="1" applyBorder="1" applyAlignment="1">
      <alignment horizontal="center" vertical="center"/>
    </xf>
    <xf numFmtId="0" fontId="33" fillId="0" borderId="98" xfId="0" applyFont="1" applyBorder="1" applyAlignment="1">
      <alignment horizontal="center" vertical="center"/>
    </xf>
    <xf numFmtId="0" fontId="33" fillId="0" borderId="99" xfId="0" applyFont="1" applyBorder="1" applyAlignment="1">
      <alignment horizontal="center" vertical="center"/>
    </xf>
    <xf numFmtId="49" fontId="33" fillId="0" borderId="48" xfId="0" applyNumberFormat="1" applyFont="1" applyBorder="1" applyAlignment="1">
      <alignment horizontal="center" vertical="center" wrapText="1"/>
    </xf>
    <xf numFmtId="49" fontId="33" fillId="0" borderId="84" xfId="0" applyNumberFormat="1" applyFont="1" applyBorder="1" applyAlignment="1">
      <alignment horizontal="center" vertical="center" wrapText="1"/>
    </xf>
    <xf numFmtId="49" fontId="33" fillId="0" borderId="100" xfId="0" applyNumberFormat="1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textRotation="90" wrapText="1"/>
    </xf>
    <xf numFmtId="0" fontId="32" fillId="0" borderId="44" xfId="0" applyFont="1" applyBorder="1" applyAlignment="1">
      <alignment horizontal="center" vertical="center" textRotation="90" wrapText="1"/>
    </xf>
    <xf numFmtId="0" fontId="32" fillId="0" borderId="37" xfId="0" applyFont="1" applyBorder="1" applyAlignment="1">
      <alignment horizontal="center" vertical="center" textRotation="90" wrapText="1"/>
    </xf>
    <xf numFmtId="179" fontId="157" fillId="0" borderId="75" xfId="0" applyNumberFormat="1" applyFont="1" applyBorder="1" applyAlignment="1">
      <alignment horizontal="center" vertical="center"/>
    </xf>
    <xf numFmtId="179" fontId="157" fillId="0" borderId="50" xfId="0" applyNumberFormat="1" applyFont="1" applyBorder="1" applyAlignment="1">
      <alignment horizontal="center" vertical="center"/>
    </xf>
    <xf numFmtId="0" fontId="145" fillId="0" borderId="49" xfId="243" applyFont="1" applyBorder="1" applyAlignment="1">
      <alignment horizontal="center" vertical="center" wrapText="1"/>
      <protection/>
    </xf>
    <xf numFmtId="0" fontId="145" fillId="0" borderId="44" xfId="243" applyFont="1" applyBorder="1" applyAlignment="1">
      <alignment horizontal="center" vertical="center" wrapText="1"/>
      <protection/>
    </xf>
    <xf numFmtId="0" fontId="145" fillId="0" borderId="37" xfId="243" applyFont="1" applyBorder="1" applyAlignment="1">
      <alignment horizontal="center" vertical="center" wrapText="1"/>
      <protection/>
    </xf>
    <xf numFmtId="0" fontId="136" fillId="0" borderId="49" xfId="243" applyFont="1" applyBorder="1" applyAlignment="1">
      <alignment horizontal="center" vertical="center" wrapText="1"/>
      <protection/>
    </xf>
    <xf numFmtId="0" fontId="136" fillId="0" borderId="44" xfId="243" applyFont="1" applyBorder="1" applyAlignment="1">
      <alignment horizontal="center" vertical="center" wrapText="1"/>
      <protection/>
    </xf>
    <xf numFmtId="0" fontId="136" fillId="0" borderId="37" xfId="243" applyFont="1" applyBorder="1" applyAlignment="1">
      <alignment horizontal="center" vertical="center" wrapText="1"/>
      <protection/>
    </xf>
    <xf numFmtId="0" fontId="151" fillId="0" borderId="56" xfId="243" applyFont="1" applyBorder="1" applyAlignment="1">
      <alignment horizontal="center" vertical="center" wrapText="1"/>
      <protection/>
    </xf>
    <xf numFmtId="0" fontId="151" fillId="0" borderId="0" xfId="243" applyFont="1" applyAlignment="1">
      <alignment horizontal="center" vertical="center" wrapText="1"/>
      <protection/>
    </xf>
    <xf numFmtId="0" fontId="151" fillId="0" borderId="66" xfId="243" applyFont="1" applyBorder="1" applyAlignment="1">
      <alignment horizontal="center" vertical="center" wrapText="1"/>
      <protection/>
    </xf>
    <xf numFmtId="0" fontId="151" fillId="0" borderId="90" xfId="243" applyFont="1" applyBorder="1" applyAlignment="1">
      <alignment horizontal="center" vertical="center" wrapText="1"/>
      <protection/>
    </xf>
    <xf numFmtId="0" fontId="151" fillId="0" borderId="22" xfId="243" applyFont="1" applyBorder="1" applyAlignment="1">
      <alignment horizontal="center" vertical="center" wrapText="1"/>
      <protection/>
    </xf>
    <xf numFmtId="0" fontId="151" fillId="0" borderId="52" xfId="243" applyFont="1" applyBorder="1" applyAlignment="1">
      <alignment horizontal="center" vertical="center" wrapText="1"/>
      <protection/>
    </xf>
    <xf numFmtId="0" fontId="151" fillId="0" borderId="34" xfId="243" applyFont="1" applyBorder="1" applyAlignment="1">
      <alignment horizontal="center" vertical="center" wrapText="1"/>
      <protection/>
    </xf>
    <xf numFmtId="189" fontId="151" fillId="0" borderId="33" xfId="243" applyNumberFormat="1" applyFont="1" applyBorder="1" applyAlignment="1">
      <alignment horizontal="center" vertical="center" wrapText="1"/>
      <protection/>
    </xf>
    <xf numFmtId="189" fontId="151" fillId="0" borderId="35" xfId="243" applyNumberFormat="1" applyFont="1" applyBorder="1" applyAlignment="1">
      <alignment horizontal="center" vertical="center" wrapText="1"/>
      <protection/>
    </xf>
    <xf numFmtId="191" fontId="124" fillId="0" borderId="49" xfId="116" applyNumberFormat="1" applyFont="1" applyBorder="1" applyAlignment="1">
      <alignment horizontal="center" vertical="center" wrapText="1"/>
    </xf>
    <xf numFmtId="191" fontId="124" fillId="0" borderId="37" xfId="116" applyNumberFormat="1" applyFont="1" applyBorder="1" applyAlignment="1">
      <alignment horizontal="center" vertical="center" wrapText="1"/>
    </xf>
    <xf numFmtId="189" fontId="162" fillId="0" borderId="84" xfId="243" applyNumberFormat="1" applyFont="1" applyBorder="1" applyAlignment="1">
      <alignment horizontal="center" vertical="center" wrapText="1"/>
      <protection/>
    </xf>
    <xf numFmtId="189" fontId="162" fillId="0" borderId="66" xfId="243" applyNumberFormat="1" applyFont="1" applyBorder="1" applyAlignment="1">
      <alignment horizontal="center" vertical="center" wrapText="1"/>
      <protection/>
    </xf>
    <xf numFmtId="189" fontId="151" fillId="0" borderId="81" xfId="243" applyNumberFormat="1" applyFont="1" applyBorder="1" applyAlignment="1">
      <alignment horizontal="center" vertical="center" wrapText="1"/>
      <protection/>
    </xf>
    <xf numFmtId="0" fontId="151" fillId="0" borderId="48" xfId="243" applyFont="1" applyBorder="1" applyAlignment="1">
      <alignment horizontal="center" vertical="center" wrapText="1"/>
      <protection/>
    </xf>
    <xf numFmtId="0" fontId="151" fillId="0" borderId="36" xfId="243" applyFont="1" applyBorder="1" applyAlignment="1">
      <alignment horizontal="center" vertical="center" wrapText="1"/>
      <protection/>
    </xf>
    <xf numFmtId="0" fontId="151" fillId="0" borderId="45" xfId="243" applyFont="1" applyBorder="1" applyAlignment="1">
      <alignment horizontal="center" vertical="center" wrapText="1"/>
      <protection/>
    </xf>
    <xf numFmtId="49" fontId="18" fillId="54" borderId="33" xfId="0" applyNumberFormat="1" applyFont="1" applyFill="1" applyBorder="1" applyAlignment="1">
      <alignment horizontal="right" vertical="center" wrapText="1" readingOrder="2"/>
    </xf>
    <xf numFmtId="49" fontId="18" fillId="54" borderId="81" xfId="0" applyNumberFormat="1" applyFont="1" applyFill="1" applyBorder="1" applyAlignment="1">
      <alignment horizontal="right" vertical="center" wrapText="1" readingOrder="2"/>
    </xf>
    <xf numFmtId="49" fontId="18" fillId="54" borderId="35" xfId="0" applyNumberFormat="1" applyFont="1" applyFill="1" applyBorder="1" applyAlignment="1">
      <alignment horizontal="right" vertical="center" wrapText="1" readingOrder="2"/>
    </xf>
    <xf numFmtId="0" fontId="27" fillId="56" borderId="46" xfId="0" applyFont="1" applyFill="1" applyBorder="1" applyAlignment="1">
      <alignment horizontal="center" vertical="center" readingOrder="2"/>
    </xf>
    <xf numFmtId="0" fontId="27" fillId="56" borderId="66" xfId="0" applyFont="1" applyFill="1" applyBorder="1" applyAlignment="1">
      <alignment horizontal="center" vertical="center" readingOrder="2"/>
    </xf>
    <xf numFmtId="0" fontId="27" fillId="56" borderId="47" xfId="0" applyFont="1" applyFill="1" applyBorder="1" applyAlignment="1">
      <alignment horizontal="center" vertical="center" readingOrder="2"/>
    </xf>
    <xf numFmtId="0" fontId="11" fillId="59" borderId="44" xfId="0" applyFont="1" applyFill="1" applyBorder="1" applyAlignment="1">
      <alignment horizontal="center" vertical="center" textRotation="90"/>
    </xf>
    <xf numFmtId="0" fontId="11" fillId="59" borderId="37" xfId="0" applyFont="1" applyFill="1" applyBorder="1" applyAlignment="1">
      <alignment horizontal="center" vertical="center" textRotation="90"/>
    </xf>
    <xf numFmtId="49" fontId="54" fillId="54" borderId="33" xfId="0" applyNumberFormat="1" applyFont="1" applyFill="1" applyBorder="1" applyAlignment="1">
      <alignment horizontal="right" vertical="center" wrapText="1" readingOrder="2"/>
    </xf>
    <xf numFmtId="49" fontId="54" fillId="54" borderId="81" xfId="0" applyNumberFormat="1" applyFont="1" applyFill="1" applyBorder="1" applyAlignment="1">
      <alignment horizontal="right" vertical="center" wrapText="1" readingOrder="2"/>
    </xf>
    <xf numFmtId="49" fontId="54" fillId="54" borderId="35" xfId="0" applyNumberFormat="1" applyFont="1" applyFill="1" applyBorder="1" applyAlignment="1">
      <alignment horizontal="right" vertical="center" wrapText="1" readingOrder="2"/>
    </xf>
    <xf numFmtId="0" fontId="71" fillId="54" borderId="33" xfId="0" applyFont="1" applyFill="1" applyBorder="1" applyAlignment="1">
      <alignment horizontal="center" vertical="center"/>
    </xf>
    <xf numFmtId="0" fontId="71" fillId="54" borderId="35" xfId="0" applyFont="1" applyFill="1" applyBorder="1" applyAlignment="1">
      <alignment horizontal="center" vertical="center"/>
    </xf>
    <xf numFmtId="0" fontId="7" fillId="54" borderId="49" xfId="0" applyFont="1" applyFill="1" applyBorder="1" applyAlignment="1">
      <alignment horizontal="center" vertical="center" textRotation="90"/>
    </xf>
    <xf numFmtId="0" fontId="7" fillId="54" borderId="44" xfId="0" applyFont="1" applyFill="1" applyBorder="1" applyAlignment="1">
      <alignment horizontal="center" vertical="center" textRotation="90"/>
    </xf>
    <xf numFmtId="0" fontId="56" fillId="52" borderId="48" xfId="0" applyFont="1" applyFill="1" applyBorder="1" applyAlignment="1">
      <alignment horizontal="center" vertical="center" wrapText="1"/>
    </xf>
    <xf numFmtId="0" fontId="56" fillId="52" borderId="36" xfId="0" applyFont="1" applyFill="1" applyBorder="1" applyAlignment="1">
      <alignment horizontal="center" vertical="center" wrapText="1"/>
    </xf>
    <xf numFmtId="0" fontId="13" fillId="59" borderId="33" xfId="0" applyFont="1" applyFill="1" applyBorder="1" applyAlignment="1">
      <alignment horizontal="center" vertical="center"/>
    </xf>
    <xf numFmtId="0" fontId="13" fillId="59" borderId="81" xfId="0" applyFont="1" applyFill="1" applyBorder="1" applyAlignment="1">
      <alignment horizontal="center" vertical="center"/>
    </xf>
    <xf numFmtId="0" fontId="13" fillId="59" borderId="35" xfId="0" applyFont="1" applyFill="1" applyBorder="1" applyAlignment="1">
      <alignment horizontal="center" vertical="center"/>
    </xf>
    <xf numFmtId="0" fontId="18" fillId="54" borderId="33" xfId="0" applyFont="1" applyFill="1" applyBorder="1" applyAlignment="1">
      <alignment horizontal="center" vertical="center" wrapText="1" readingOrder="2"/>
    </xf>
    <xf numFmtId="0" fontId="18" fillId="54" borderId="81" xfId="0" applyFont="1" applyFill="1" applyBorder="1" applyAlignment="1">
      <alignment horizontal="center" vertical="center" wrapText="1" readingOrder="2"/>
    </xf>
    <xf numFmtId="0" fontId="18" fillId="54" borderId="35" xfId="0" applyFont="1" applyFill="1" applyBorder="1" applyAlignment="1">
      <alignment horizontal="center" vertical="center" wrapText="1" readingOrder="2"/>
    </xf>
    <xf numFmtId="0" fontId="18" fillId="59" borderId="47" xfId="0" applyFont="1" applyFill="1" applyBorder="1" applyAlignment="1">
      <alignment horizontal="center" vertical="center" wrapText="1"/>
    </xf>
    <xf numFmtId="0" fontId="13" fillId="59" borderId="44" xfId="0" applyFont="1" applyFill="1" applyBorder="1" applyAlignment="1">
      <alignment horizontal="center" vertical="center" wrapText="1"/>
    </xf>
    <xf numFmtId="0" fontId="27" fillId="54" borderId="33" xfId="0" applyFont="1" applyFill="1" applyBorder="1" applyAlignment="1">
      <alignment horizontal="center" vertical="center" readingOrder="2"/>
    </xf>
    <xf numFmtId="0" fontId="27" fillId="54" borderId="81" xfId="0" applyFont="1" applyFill="1" applyBorder="1" applyAlignment="1">
      <alignment horizontal="center" vertical="center" readingOrder="2"/>
    </xf>
    <xf numFmtId="0" fontId="27" fillId="54" borderId="35" xfId="0" applyFont="1" applyFill="1" applyBorder="1" applyAlignment="1">
      <alignment horizontal="center" vertical="center" readingOrder="2"/>
    </xf>
    <xf numFmtId="0" fontId="27" fillId="59" borderId="33" xfId="0" applyFont="1" applyFill="1" applyBorder="1" applyAlignment="1">
      <alignment horizontal="center" vertical="center" readingOrder="2"/>
    </xf>
    <xf numFmtId="0" fontId="27" fillId="59" borderId="81" xfId="0" applyFont="1" applyFill="1" applyBorder="1" applyAlignment="1">
      <alignment horizontal="center" vertical="center" readingOrder="2"/>
    </xf>
    <xf numFmtId="0" fontId="27" fillId="59" borderId="35" xfId="0" applyFont="1" applyFill="1" applyBorder="1" applyAlignment="1">
      <alignment horizontal="center" vertical="center" readingOrder="2"/>
    </xf>
    <xf numFmtId="0" fontId="27" fillId="56" borderId="46" xfId="0" applyFont="1" applyFill="1" applyBorder="1" applyAlignment="1">
      <alignment horizontal="center" readingOrder="2"/>
    </xf>
    <xf numFmtId="0" fontId="27" fillId="56" borderId="66" xfId="0" applyFont="1" applyFill="1" applyBorder="1" applyAlignment="1">
      <alignment horizontal="center" readingOrder="2"/>
    </xf>
    <xf numFmtId="0" fontId="27" fillId="59" borderId="46" xfId="0" applyFont="1" applyFill="1" applyBorder="1" applyAlignment="1">
      <alignment horizontal="center" vertical="center"/>
    </xf>
    <xf numFmtId="0" fontId="27" fillId="59" borderId="47" xfId="0" applyFont="1" applyFill="1" applyBorder="1" applyAlignment="1">
      <alignment horizontal="center" vertical="center"/>
    </xf>
    <xf numFmtId="0" fontId="30" fillId="54" borderId="33" xfId="0" applyFont="1" applyFill="1" applyBorder="1" applyAlignment="1">
      <alignment horizontal="center" vertical="center" wrapText="1" readingOrder="2"/>
    </xf>
    <xf numFmtId="0" fontId="30" fillId="54" borderId="81" xfId="0" applyFont="1" applyFill="1" applyBorder="1" applyAlignment="1">
      <alignment horizontal="center" vertical="center" wrapText="1" readingOrder="2"/>
    </xf>
    <xf numFmtId="0" fontId="30" fillId="54" borderId="35" xfId="0" applyFont="1" applyFill="1" applyBorder="1" applyAlignment="1">
      <alignment horizontal="center" vertical="center" wrapText="1" readingOrder="2"/>
    </xf>
    <xf numFmtId="0" fontId="14" fillId="54" borderId="33" xfId="0" applyFont="1" applyFill="1" applyBorder="1" applyAlignment="1">
      <alignment horizontal="center" vertical="center" wrapText="1" readingOrder="2"/>
    </xf>
    <xf numFmtId="0" fontId="14" fillId="54" borderId="81" xfId="0" applyFont="1" applyFill="1" applyBorder="1" applyAlignment="1">
      <alignment horizontal="center" vertical="center" wrapText="1" readingOrder="2"/>
    </xf>
    <xf numFmtId="0" fontId="14" fillId="54" borderId="35" xfId="0" applyFont="1" applyFill="1" applyBorder="1" applyAlignment="1">
      <alignment horizontal="center" vertical="center" wrapText="1" readingOrder="2"/>
    </xf>
    <xf numFmtId="0" fontId="18" fillId="56" borderId="33" xfId="0" applyFont="1" applyFill="1" applyBorder="1" applyAlignment="1">
      <alignment horizontal="center" readingOrder="2"/>
    </xf>
    <xf numFmtId="0" fontId="18" fillId="56" borderId="81" xfId="0" applyFont="1" applyFill="1" applyBorder="1" applyAlignment="1">
      <alignment horizontal="center" readingOrder="2"/>
    </xf>
    <xf numFmtId="0" fontId="18" fillId="56" borderId="35" xfId="0" applyFont="1" applyFill="1" applyBorder="1" applyAlignment="1">
      <alignment horizontal="center" readingOrder="2"/>
    </xf>
    <xf numFmtId="0" fontId="27" fillId="56" borderId="33" xfId="0" applyFont="1" applyFill="1" applyBorder="1" applyAlignment="1">
      <alignment horizontal="center" readingOrder="2"/>
    </xf>
    <xf numFmtId="0" fontId="27" fillId="56" borderId="81" xfId="0" applyFont="1" applyFill="1" applyBorder="1" applyAlignment="1">
      <alignment horizontal="center" readingOrder="2"/>
    </xf>
    <xf numFmtId="0" fontId="27" fillId="56" borderId="35" xfId="0" applyFont="1" applyFill="1" applyBorder="1" applyAlignment="1">
      <alignment horizontal="center" readingOrder="2"/>
    </xf>
    <xf numFmtId="49" fontId="18" fillId="59" borderId="48" xfId="0" applyNumberFormat="1" applyFont="1" applyFill="1" applyBorder="1" applyAlignment="1">
      <alignment horizontal="center" vertical="center" wrapText="1"/>
    </xf>
    <xf numFmtId="49" fontId="18" fillId="59" borderId="56" xfId="0" applyNumberFormat="1" applyFont="1" applyFill="1" applyBorder="1" applyAlignment="1">
      <alignment horizontal="center" vertical="center" wrapText="1"/>
    </xf>
    <xf numFmtId="49" fontId="18" fillId="59" borderId="46" xfId="0" applyNumberFormat="1" applyFont="1" applyFill="1" applyBorder="1" applyAlignment="1">
      <alignment horizontal="center" vertical="center" wrapText="1"/>
    </xf>
    <xf numFmtId="49" fontId="18" fillId="59" borderId="47" xfId="0" applyNumberFormat="1" applyFont="1" applyFill="1" applyBorder="1" applyAlignment="1">
      <alignment horizontal="center" vertical="center" wrapText="1"/>
    </xf>
    <xf numFmtId="0" fontId="14" fillId="54" borderId="33" xfId="0" applyFont="1" applyFill="1" applyBorder="1" applyAlignment="1">
      <alignment horizontal="center" vertical="center"/>
    </xf>
    <xf numFmtId="0" fontId="14" fillId="54" borderId="81" xfId="0" applyFont="1" applyFill="1" applyBorder="1" applyAlignment="1">
      <alignment horizontal="center" vertical="center"/>
    </xf>
    <xf numFmtId="0" fontId="14" fillId="54" borderId="35" xfId="0" applyFont="1" applyFill="1" applyBorder="1" applyAlignment="1">
      <alignment horizontal="center" vertical="center"/>
    </xf>
    <xf numFmtId="49" fontId="18" fillId="59" borderId="49" xfId="0" applyNumberFormat="1" applyFont="1" applyFill="1" applyBorder="1" applyAlignment="1">
      <alignment horizontal="center" vertical="center" wrapText="1"/>
    </xf>
    <xf numFmtId="49" fontId="18" fillId="59" borderId="37" xfId="0" applyNumberFormat="1" applyFont="1" applyFill="1" applyBorder="1" applyAlignment="1">
      <alignment horizontal="center" vertical="center" wrapText="1"/>
    </xf>
    <xf numFmtId="0" fontId="1" fillId="54" borderId="48" xfId="0" applyFont="1" applyFill="1" applyBorder="1" applyAlignment="1">
      <alignment horizontal="center" vertical="center"/>
    </xf>
    <xf numFmtId="0" fontId="1" fillId="54" borderId="84" xfId="0" applyFont="1" applyFill="1" applyBorder="1" applyAlignment="1">
      <alignment horizontal="center" vertical="center"/>
    </xf>
    <xf numFmtId="0" fontId="1" fillId="54" borderId="56" xfId="0" applyFont="1" applyFill="1" applyBorder="1" applyAlignment="1">
      <alignment horizontal="center" vertical="center"/>
    </xf>
    <xf numFmtId="0" fontId="1" fillId="54" borderId="46" xfId="0" applyFont="1" applyFill="1" applyBorder="1" applyAlignment="1">
      <alignment horizontal="center" vertical="center"/>
    </xf>
    <xf numFmtId="0" fontId="1" fillId="54" borderId="66" xfId="0" applyFont="1" applyFill="1" applyBorder="1" applyAlignment="1">
      <alignment horizontal="center" vertical="center"/>
    </xf>
    <xf numFmtId="0" fontId="1" fillId="54" borderId="47" xfId="0" applyFont="1" applyFill="1" applyBorder="1" applyAlignment="1">
      <alignment horizontal="center" vertical="center"/>
    </xf>
    <xf numFmtId="0" fontId="1" fillId="54" borderId="49" xfId="0" applyFont="1" applyFill="1" applyBorder="1" applyAlignment="1">
      <alignment horizontal="center" vertical="center"/>
    </xf>
    <xf numFmtId="0" fontId="1" fillId="54" borderId="37" xfId="0" applyFont="1" applyFill="1" applyBorder="1" applyAlignment="1">
      <alignment horizontal="center" vertical="center"/>
    </xf>
    <xf numFmtId="49" fontId="18" fillId="59" borderId="101" xfId="0" applyNumberFormat="1" applyFont="1" applyFill="1" applyBorder="1" applyAlignment="1">
      <alignment horizontal="center" vertical="center" wrapText="1"/>
    </xf>
    <xf numFmtId="49" fontId="18" fillId="59" borderId="89" xfId="0" applyNumberFormat="1" applyFont="1" applyFill="1" applyBorder="1" applyAlignment="1">
      <alignment horizontal="center" vertical="center" wrapText="1"/>
    </xf>
    <xf numFmtId="49" fontId="18" fillId="59" borderId="33" xfId="0" applyNumberFormat="1" applyFont="1" applyFill="1" applyBorder="1" applyAlignment="1">
      <alignment horizontal="center" vertical="center" wrapText="1"/>
    </xf>
    <xf numFmtId="49" fontId="18" fillId="59" borderId="81" xfId="0" applyNumberFormat="1" applyFont="1" applyFill="1" applyBorder="1" applyAlignment="1">
      <alignment horizontal="center" vertical="center" wrapText="1"/>
    </xf>
    <xf numFmtId="49" fontId="18" fillId="59" borderId="35" xfId="0" applyNumberFormat="1" applyFont="1" applyFill="1" applyBorder="1" applyAlignment="1">
      <alignment horizontal="center" vertical="center" wrapText="1"/>
    </xf>
    <xf numFmtId="0" fontId="34" fillId="54" borderId="33" xfId="0" applyFont="1" applyFill="1" applyBorder="1" applyAlignment="1">
      <alignment horizontal="right" vertical="center" wrapText="1" readingOrder="2"/>
    </xf>
    <xf numFmtId="0" fontId="34" fillId="54" borderId="81" xfId="0" applyFont="1" applyFill="1" applyBorder="1" applyAlignment="1">
      <alignment horizontal="right" vertical="center" wrapText="1" readingOrder="2"/>
    </xf>
    <xf numFmtId="0" fontId="34" fillId="54" borderId="35" xfId="0" applyFont="1" applyFill="1" applyBorder="1" applyAlignment="1">
      <alignment horizontal="right" vertical="center" wrapText="1" readingOrder="2"/>
    </xf>
    <xf numFmtId="0" fontId="1" fillId="54" borderId="33" xfId="0" applyFont="1" applyFill="1" applyBorder="1" applyAlignment="1">
      <alignment horizontal="right" vertical="center"/>
    </xf>
    <xf numFmtId="0" fontId="1" fillId="54" borderId="81" xfId="0" applyFont="1" applyFill="1" applyBorder="1" applyAlignment="1">
      <alignment horizontal="right" vertical="center"/>
    </xf>
    <xf numFmtId="0" fontId="1" fillId="54" borderId="35" xfId="0" applyFont="1" applyFill="1" applyBorder="1" applyAlignment="1">
      <alignment horizontal="right" vertical="center"/>
    </xf>
    <xf numFmtId="0" fontId="7" fillId="62" borderId="49" xfId="0" applyFont="1" applyFill="1" applyBorder="1" applyAlignment="1">
      <alignment horizontal="center" vertical="center"/>
    </xf>
    <xf numFmtId="0" fontId="7" fillId="62" borderId="44" xfId="0" applyFont="1" applyFill="1" applyBorder="1" applyAlignment="1">
      <alignment horizontal="center" vertical="center"/>
    </xf>
    <xf numFmtId="0" fontId="7" fillId="62" borderId="37" xfId="0" applyFont="1" applyFill="1" applyBorder="1" applyAlignment="1">
      <alignment horizontal="center" vertical="center"/>
    </xf>
    <xf numFmtId="0" fontId="42" fillId="62" borderId="33" xfId="0" applyFont="1" applyFill="1" applyBorder="1" applyAlignment="1">
      <alignment horizontal="center" vertical="center" wrapText="1"/>
    </xf>
    <xf numFmtId="0" fontId="42" fillId="62" borderId="81" xfId="0" applyFont="1" applyFill="1" applyBorder="1" applyAlignment="1">
      <alignment horizontal="center" vertical="center" wrapText="1"/>
    </xf>
    <xf numFmtId="0" fontId="42" fillId="62" borderId="35" xfId="0" applyFont="1" applyFill="1" applyBorder="1" applyAlignment="1">
      <alignment horizontal="center" vertical="center" wrapText="1"/>
    </xf>
    <xf numFmtId="0" fontId="7" fillId="62" borderId="49" xfId="0" applyFont="1" applyFill="1" applyBorder="1" applyAlignment="1">
      <alignment horizontal="center" vertical="center" wrapText="1"/>
    </xf>
    <xf numFmtId="0" fontId="7" fillId="62" borderId="37" xfId="0" applyFont="1" applyFill="1" applyBorder="1" applyAlignment="1">
      <alignment horizontal="center" vertical="center" wrapText="1"/>
    </xf>
    <xf numFmtId="0" fontId="2" fillId="62" borderId="48" xfId="0" applyFont="1" applyFill="1" applyBorder="1" applyAlignment="1">
      <alignment horizontal="center" vertical="center" wrapText="1"/>
    </xf>
    <xf numFmtId="0" fontId="2" fillId="62" borderId="56" xfId="0" applyFont="1" applyFill="1" applyBorder="1" applyAlignment="1">
      <alignment horizontal="center" vertical="center" wrapText="1"/>
    </xf>
    <xf numFmtId="0" fontId="2" fillId="62" borderId="46" xfId="0" applyFont="1" applyFill="1" applyBorder="1" applyAlignment="1">
      <alignment horizontal="center" vertical="center" wrapText="1"/>
    </xf>
    <xf numFmtId="0" fontId="2" fillId="62" borderId="47" xfId="0" applyFont="1" applyFill="1" applyBorder="1" applyAlignment="1">
      <alignment horizontal="center" vertical="center" wrapText="1"/>
    </xf>
    <xf numFmtId="182" fontId="52" fillId="0" borderId="0" xfId="268" applyNumberFormat="1" applyFont="1" applyFill="1" applyBorder="1" applyAlignment="1" applyProtection="1">
      <alignment horizontal="right" vertical="center" wrapText="1"/>
      <protection locked="0"/>
    </xf>
    <xf numFmtId="182" fontId="52" fillId="59" borderId="0" xfId="268" applyNumberFormat="1" applyFont="1" applyFill="1" applyBorder="1" applyAlignment="1">
      <alignment horizontal="right" vertical="center" wrapText="1"/>
      <protection/>
    </xf>
    <xf numFmtId="0" fontId="14" fillId="0" borderId="0" xfId="0" applyFont="1" applyFill="1" applyBorder="1" applyAlignment="1">
      <alignment horizontal="center" vertical="center" wrapText="1" readingOrder="2"/>
    </xf>
    <xf numFmtId="0" fontId="18" fillId="54" borderId="81" xfId="0" applyFont="1" applyFill="1" applyBorder="1" applyAlignment="1">
      <alignment horizontal="right" vertical="center" wrapText="1" readingOrder="2"/>
    </xf>
    <xf numFmtId="0" fontId="146" fillId="0" borderId="0" xfId="286" applyFont="1" applyAlignment="1">
      <alignment horizontal="right" vertical="top" wrapText="1" readingOrder="2"/>
      <protection/>
    </xf>
    <xf numFmtId="0" fontId="153" fillId="12" borderId="29" xfId="286" applyFont="1" applyFill="1" applyBorder="1" applyAlignment="1">
      <alignment horizontal="center" vertical="center"/>
      <protection/>
    </xf>
    <xf numFmtId="0" fontId="153" fillId="12" borderId="80" xfId="286" applyFont="1" applyFill="1" applyBorder="1" applyAlignment="1">
      <alignment horizontal="center" vertical="center"/>
      <protection/>
    </xf>
    <xf numFmtId="0" fontId="153" fillId="12" borderId="24" xfId="286" applyFont="1" applyFill="1" applyBorder="1" applyAlignment="1">
      <alignment horizontal="center" vertical="center"/>
      <protection/>
    </xf>
    <xf numFmtId="0" fontId="154" fillId="12" borderId="49" xfId="286" applyFont="1" applyFill="1" applyBorder="1" applyAlignment="1">
      <alignment horizontal="center" vertical="center" readingOrder="2"/>
      <protection/>
    </xf>
    <xf numFmtId="0" fontId="154" fillId="12" borderId="37" xfId="286" applyFont="1" applyFill="1" applyBorder="1" applyAlignment="1">
      <alignment horizontal="center" vertical="center" readingOrder="2"/>
      <protection/>
    </xf>
    <xf numFmtId="0" fontId="153" fillId="12" borderId="90" xfId="286" applyFont="1" applyFill="1" applyBorder="1" applyAlignment="1">
      <alignment horizontal="center" vertical="center"/>
      <protection/>
    </xf>
    <xf numFmtId="0" fontId="153" fillId="12" borderId="22" xfId="286" applyFont="1" applyFill="1" applyBorder="1" applyAlignment="1">
      <alignment horizontal="center" vertical="center"/>
      <protection/>
    </xf>
    <xf numFmtId="0" fontId="93" fillId="54" borderId="33" xfId="0" applyFont="1" applyFill="1" applyBorder="1" applyAlignment="1">
      <alignment horizontal="right" vertical="center" wrapText="1" readingOrder="2"/>
    </xf>
    <xf numFmtId="0" fontId="93" fillId="54" borderId="81" xfId="0" applyFont="1" applyFill="1" applyBorder="1" applyAlignment="1">
      <alignment horizontal="right" vertical="center" wrapText="1" readingOrder="2"/>
    </xf>
    <xf numFmtId="0" fontId="93" fillId="54" borderId="35" xfId="0" applyFont="1" applyFill="1" applyBorder="1" applyAlignment="1">
      <alignment horizontal="right" vertical="center" wrapText="1" readingOrder="2"/>
    </xf>
    <xf numFmtId="0" fontId="147" fillId="0" borderId="71" xfId="286" applyFont="1" applyBorder="1" applyAlignment="1">
      <alignment horizontal="center" vertical="center" readingOrder="2"/>
      <protection/>
    </xf>
    <xf numFmtId="0" fontId="147" fillId="0" borderId="74" xfId="286" applyFont="1" applyBorder="1" applyAlignment="1">
      <alignment horizontal="center" vertical="center" readingOrder="2"/>
      <protection/>
    </xf>
    <xf numFmtId="0" fontId="147" fillId="0" borderId="59" xfId="286" applyFont="1" applyBorder="1" applyAlignment="1">
      <alignment horizontal="center" vertical="center"/>
      <protection/>
    </xf>
    <xf numFmtId="0" fontId="146" fillId="0" borderId="0" xfId="286" applyFont="1" applyAlignment="1">
      <alignment horizontal="right" vertical="center" wrapText="1" readingOrder="2"/>
      <protection/>
    </xf>
    <xf numFmtId="194" fontId="151" fillId="0" borderId="0" xfId="286" applyNumberFormat="1" applyFont="1" applyAlignment="1">
      <alignment horizontal="right" vertical="top" wrapText="1" readingOrder="2"/>
      <protection/>
    </xf>
  </cellXfs>
  <cellStyles count="368">
    <cellStyle name="Normal" xfId="0"/>
    <cellStyle name="20% - Accent1" xfId="15"/>
    <cellStyle name="20% - Accent1 2" xfId="16"/>
    <cellStyle name="20% - Accent1 2 2" xfId="17"/>
    <cellStyle name="20% - Accent2" xfId="18"/>
    <cellStyle name="20% - Accent2 2" xfId="19"/>
    <cellStyle name="20% - Accent2 2 2" xfId="20"/>
    <cellStyle name="20% - Accent3" xfId="21"/>
    <cellStyle name="20% - Accent3 2" xfId="22"/>
    <cellStyle name="20% - Accent3 2 2" xfId="23"/>
    <cellStyle name="20% - Accent4" xfId="24"/>
    <cellStyle name="20% - Accent4 2" xfId="25"/>
    <cellStyle name="20% - Accent4 2 2" xfId="26"/>
    <cellStyle name="20% - Accent5" xfId="27"/>
    <cellStyle name="20% - Accent5 2" xfId="28"/>
    <cellStyle name="20% - Accent5 2 2" xfId="29"/>
    <cellStyle name="20% - Accent6" xfId="30"/>
    <cellStyle name="20% - Accent6 2" xfId="31"/>
    <cellStyle name="20% - Accent6 2 2" xfId="32"/>
    <cellStyle name="40% - Accent1" xfId="33"/>
    <cellStyle name="40% - Accent1 2" xfId="34"/>
    <cellStyle name="40% - Accent1 2 2" xfId="35"/>
    <cellStyle name="40% - Accent2" xfId="36"/>
    <cellStyle name="40% - Accent2 2" xfId="37"/>
    <cellStyle name="40% - Accent2 2 2" xfId="38"/>
    <cellStyle name="40% - Accent3" xfId="39"/>
    <cellStyle name="40% - Accent3 2" xfId="40"/>
    <cellStyle name="40% - Accent3 2 2" xfId="41"/>
    <cellStyle name="40% - Accent4" xfId="42"/>
    <cellStyle name="40% - Accent4 2" xfId="43"/>
    <cellStyle name="40% - Accent4 2 2" xfId="44"/>
    <cellStyle name="40% - Accent5" xfId="45"/>
    <cellStyle name="40% - Accent5 2" xfId="46"/>
    <cellStyle name="40% - Accent5 2 2" xfId="47"/>
    <cellStyle name="40% - Accent6" xfId="48"/>
    <cellStyle name="40% - Accent6 2" xfId="49"/>
    <cellStyle name="40% - Accent6 2 2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alculation 2 10" xfId="85"/>
    <cellStyle name="Calculation 2 11" xfId="86"/>
    <cellStyle name="Calculation 2 2" xfId="87"/>
    <cellStyle name="Calculation 2 2 10" xfId="88"/>
    <cellStyle name="Calculation 2 2 2" xfId="89"/>
    <cellStyle name="Calculation 2 2 3" xfId="90"/>
    <cellStyle name="Calculation 2 2 4" xfId="91"/>
    <cellStyle name="Calculation 2 2 5" xfId="92"/>
    <cellStyle name="Calculation 2 2 6" xfId="93"/>
    <cellStyle name="Calculation 2 2 7" xfId="94"/>
    <cellStyle name="Calculation 2 2 8" xfId="95"/>
    <cellStyle name="Calculation 2 2 9" xfId="96"/>
    <cellStyle name="Calculation 2 3" xfId="97"/>
    <cellStyle name="Calculation 2 4" xfId="98"/>
    <cellStyle name="Calculation 2 5" xfId="99"/>
    <cellStyle name="Calculation 2 6" xfId="100"/>
    <cellStyle name="Calculation 2 7" xfId="101"/>
    <cellStyle name="Calculation 2 8" xfId="102"/>
    <cellStyle name="Calculation 2 9" xfId="103"/>
    <cellStyle name="Check Cell" xfId="104"/>
    <cellStyle name="Check Cell 2" xfId="105"/>
    <cellStyle name="Comma" xfId="106"/>
    <cellStyle name="Comma [0]" xfId="107"/>
    <cellStyle name="Comma 10" xfId="108"/>
    <cellStyle name="Comma 11" xfId="109"/>
    <cellStyle name="Comma 11 2" xfId="110"/>
    <cellStyle name="Comma 11 2 2" xfId="111"/>
    <cellStyle name="Comma 11 2 3" xfId="112"/>
    <cellStyle name="Comma 11 3" xfId="113"/>
    <cellStyle name="Comma 11 4" xfId="114"/>
    <cellStyle name="Comma 12" xfId="115"/>
    <cellStyle name="Comma 12 2" xfId="116"/>
    <cellStyle name="Comma 13" xfId="117"/>
    <cellStyle name="Comma 13 2" xfId="118"/>
    <cellStyle name="Comma 13 3" xfId="119"/>
    <cellStyle name="Comma 14" xfId="120"/>
    <cellStyle name="Comma 15" xfId="121"/>
    <cellStyle name="Comma 16" xfId="122"/>
    <cellStyle name="Comma 2" xfId="123"/>
    <cellStyle name="Comma 2 2" xfId="124"/>
    <cellStyle name="Comma 2 2 2" xfId="125"/>
    <cellStyle name="Comma 2 2 2 2" xfId="126"/>
    <cellStyle name="Comma 2 2 3" xfId="127"/>
    <cellStyle name="Comma 2 3" xfId="128"/>
    <cellStyle name="Comma 2 3 2" xfId="129"/>
    <cellStyle name="Comma 2 3 2 2" xfId="130"/>
    <cellStyle name="Comma 2 4" xfId="131"/>
    <cellStyle name="Comma 2 4 2" xfId="132"/>
    <cellStyle name="Comma 2 5" xfId="133"/>
    <cellStyle name="Comma 3" xfId="134"/>
    <cellStyle name="Comma 3 2" xfId="135"/>
    <cellStyle name="Comma 3 2 2" xfId="136"/>
    <cellStyle name="Comma 3 2 2 2" xfId="137"/>
    <cellStyle name="Comma 3 2 3" xfId="138"/>
    <cellStyle name="Comma 3 3" xfId="139"/>
    <cellStyle name="Comma 3 3 2" xfId="140"/>
    <cellStyle name="Comma 3 4" xfId="141"/>
    <cellStyle name="Comma 3 4 2" xfId="142"/>
    <cellStyle name="Comma 3 5" xfId="143"/>
    <cellStyle name="Comma 4" xfId="144"/>
    <cellStyle name="Comma 4 2" xfId="145"/>
    <cellStyle name="Comma 4 2 2" xfId="146"/>
    <cellStyle name="Comma 4 2 3" xfId="147"/>
    <cellStyle name="Comma 4 3" xfId="148"/>
    <cellStyle name="Comma 4 3 2" xfId="149"/>
    <cellStyle name="Comma 4 3 3" xfId="150"/>
    <cellStyle name="Comma 4 4" xfId="151"/>
    <cellStyle name="Comma 4 4 2" xfId="152"/>
    <cellStyle name="Comma 4 5" xfId="153"/>
    <cellStyle name="Comma 5" xfId="154"/>
    <cellStyle name="Comma 5 10" xfId="155"/>
    <cellStyle name="Comma 5 10 2" xfId="156"/>
    <cellStyle name="Comma 5 10 2 2" xfId="157"/>
    <cellStyle name="Comma 5 10 2 2 2" xfId="158"/>
    <cellStyle name="Comma 5 10 2 2 3" xfId="159"/>
    <cellStyle name="Comma 5 10 2 3" xfId="160"/>
    <cellStyle name="Comma 5 10 2 4" xfId="161"/>
    <cellStyle name="Comma 5 10 3" xfId="162"/>
    <cellStyle name="Comma 5 10 3 2" xfId="163"/>
    <cellStyle name="Comma 5 10 3 3" xfId="164"/>
    <cellStyle name="Comma 5 10 4" xfId="165"/>
    <cellStyle name="Comma 5 10 5" xfId="166"/>
    <cellStyle name="Comma 5 2" xfId="167"/>
    <cellStyle name="Comma 5 2 2" xfId="168"/>
    <cellStyle name="Comma 5 2 3" xfId="169"/>
    <cellStyle name="Comma 5 3" xfId="170"/>
    <cellStyle name="Comma 5 3 2" xfId="171"/>
    <cellStyle name="Comma 5 4" xfId="172"/>
    <cellStyle name="Comma 6" xfId="173"/>
    <cellStyle name="Comma 6 2" xfId="174"/>
    <cellStyle name="Comma 6 3" xfId="175"/>
    <cellStyle name="Comma 7" xfId="176"/>
    <cellStyle name="Comma 7 2" xfId="177"/>
    <cellStyle name="Comma 7 2 2" xfId="178"/>
    <cellStyle name="Comma 7 2 2 2" xfId="179"/>
    <cellStyle name="Comma 7 2 2 3" xfId="180"/>
    <cellStyle name="Comma 7 2 3" xfId="181"/>
    <cellStyle name="Comma 7 2 4" xfId="182"/>
    <cellStyle name="Comma 7 2 5" xfId="183"/>
    <cellStyle name="Comma 7 3" xfId="184"/>
    <cellStyle name="Comma 7 4" xfId="185"/>
    <cellStyle name="Comma 8" xfId="186"/>
    <cellStyle name="Comma 8 2" xfId="187"/>
    <cellStyle name="Comma 8 3" xfId="188"/>
    <cellStyle name="Comma 9" xfId="189"/>
    <cellStyle name="Comma 9 2" xfId="190"/>
    <cellStyle name="Comma 9 3" xfId="191"/>
    <cellStyle name="Currency" xfId="192"/>
    <cellStyle name="Currency [0]" xfId="193"/>
    <cellStyle name="Currency 2" xfId="194"/>
    <cellStyle name="Currency 2 2" xfId="195"/>
    <cellStyle name="Currency 2 2 2" xfId="196"/>
    <cellStyle name="Currency 2 3" xfId="197"/>
    <cellStyle name="Explanatory Text" xfId="198"/>
    <cellStyle name="Explanatory Text 2" xfId="199"/>
    <cellStyle name="Good" xfId="200"/>
    <cellStyle name="Good 2" xfId="201"/>
    <cellStyle name="Heading 1" xfId="202"/>
    <cellStyle name="Heading 1 2" xfId="203"/>
    <cellStyle name="Heading 2" xfId="204"/>
    <cellStyle name="Heading 2 2" xfId="205"/>
    <cellStyle name="Heading 2 2 2" xfId="206"/>
    <cellStyle name="Heading 3" xfId="207"/>
    <cellStyle name="Heading 3 2" xfId="208"/>
    <cellStyle name="Heading 3 2 2" xfId="209"/>
    <cellStyle name="Heading 4" xfId="210"/>
    <cellStyle name="Heading 4 2" xfId="211"/>
    <cellStyle name="Hyperlink" xfId="212"/>
    <cellStyle name="Hyperlink 2" xfId="213"/>
    <cellStyle name="Input" xfId="214"/>
    <cellStyle name="Input 2" xfId="215"/>
    <cellStyle name="Input 2 10" xfId="216"/>
    <cellStyle name="Input 2 11" xfId="217"/>
    <cellStyle name="Input 2 2" xfId="218"/>
    <cellStyle name="Input 2 2 10" xfId="219"/>
    <cellStyle name="Input 2 2 2" xfId="220"/>
    <cellStyle name="Input 2 2 3" xfId="221"/>
    <cellStyle name="Input 2 2 4" xfId="222"/>
    <cellStyle name="Input 2 2 5" xfId="223"/>
    <cellStyle name="Input 2 2 6" xfId="224"/>
    <cellStyle name="Input 2 2 7" xfId="225"/>
    <cellStyle name="Input 2 2 8" xfId="226"/>
    <cellStyle name="Input 2 2 9" xfId="227"/>
    <cellStyle name="Input 2 3" xfId="228"/>
    <cellStyle name="Input 2 4" xfId="229"/>
    <cellStyle name="Input 2 5" xfId="230"/>
    <cellStyle name="Input 2 6" xfId="231"/>
    <cellStyle name="Input 2 7" xfId="232"/>
    <cellStyle name="Input 2 8" xfId="233"/>
    <cellStyle name="Input 2 9" xfId="234"/>
    <cellStyle name="Linked Cell" xfId="235"/>
    <cellStyle name="Linked Cell 2" xfId="236"/>
    <cellStyle name="Neutral" xfId="237"/>
    <cellStyle name="Neutral 2" xfId="238"/>
    <cellStyle name="Neutral 3" xfId="239"/>
    <cellStyle name="Normal 10" xfId="240"/>
    <cellStyle name="Normal 10 2" xfId="241"/>
    <cellStyle name="Normal 10 3" xfId="242"/>
    <cellStyle name="Normal 11" xfId="243"/>
    <cellStyle name="Normal 12" xfId="244"/>
    <cellStyle name="Normal 12 2" xfId="245"/>
    <cellStyle name="Normal 13" xfId="246"/>
    <cellStyle name="Normal 14" xfId="247"/>
    <cellStyle name="Normal 2" xfId="248"/>
    <cellStyle name="Normal 2 2" xfId="249"/>
    <cellStyle name="Normal 2 2 2" xfId="250"/>
    <cellStyle name="Normal 2 2 3" xfId="251"/>
    <cellStyle name="Normal 2 2 3 2" xfId="252"/>
    <cellStyle name="Normal 2 2 3 3" xfId="253"/>
    <cellStyle name="Normal 2 3" xfId="254"/>
    <cellStyle name="Normal 2 3 2" xfId="255"/>
    <cellStyle name="Normal 2 3 3" xfId="256"/>
    <cellStyle name="Normal 2 4" xfId="257"/>
    <cellStyle name="Normal 3" xfId="258"/>
    <cellStyle name="Normal 3 2" xfId="259"/>
    <cellStyle name="Normal 3 2 2" xfId="260"/>
    <cellStyle name="Normal 3 3" xfId="261"/>
    <cellStyle name="Normal 3 3 2" xfId="262"/>
    <cellStyle name="Normal 3 4" xfId="263"/>
    <cellStyle name="Normal 3 4 2" xfId="264"/>
    <cellStyle name="Normal 3 4 3" xfId="265"/>
    <cellStyle name="Normal 3 5" xfId="266"/>
    <cellStyle name="Normal 3 5 2" xfId="267"/>
    <cellStyle name="Normal 4" xfId="268"/>
    <cellStyle name="Normal 4 2" xfId="269"/>
    <cellStyle name="Normal 4 2 2" xfId="270"/>
    <cellStyle name="Normal 4 3" xfId="271"/>
    <cellStyle name="Normal 4 3 2" xfId="272"/>
    <cellStyle name="Normal 4 4" xfId="273"/>
    <cellStyle name="Normal 5" xfId="274"/>
    <cellStyle name="Normal 5 2" xfId="275"/>
    <cellStyle name="Normal 5 2 2" xfId="276"/>
    <cellStyle name="Normal 5 3" xfId="277"/>
    <cellStyle name="Normal 5 4" xfId="278"/>
    <cellStyle name="Normal 6" xfId="279"/>
    <cellStyle name="Normal 6 2" xfId="280"/>
    <cellStyle name="Normal 6 2 2" xfId="281"/>
    <cellStyle name="Normal 6 3" xfId="282"/>
    <cellStyle name="Normal 6 4" xfId="283"/>
    <cellStyle name="Normal 6 4 2" xfId="284"/>
    <cellStyle name="Normal 7" xfId="285"/>
    <cellStyle name="Normal 7 2" xfId="286"/>
    <cellStyle name="Normal 7 2 2" xfId="287"/>
    <cellStyle name="Normal 7 3" xfId="288"/>
    <cellStyle name="Normal 7 4" xfId="289"/>
    <cellStyle name="Normal 7 4 2" xfId="290"/>
    <cellStyle name="Normal 8" xfId="291"/>
    <cellStyle name="Normal 8 2" xfId="292"/>
    <cellStyle name="Normal 8 2 2" xfId="293"/>
    <cellStyle name="Normal 8 3" xfId="294"/>
    <cellStyle name="Normal 9" xfId="295"/>
    <cellStyle name="Normal 9 2" xfId="296"/>
    <cellStyle name="Normal 9 3" xfId="297"/>
    <cellStyle name="Note" xfId="298"/>
    <cellStyle name="Note 2" xfId="299"/>
    <cellStyle name="Note 2 10" xfId="300"/>
    <cellStyle name="Note 2 11" xfId="301"/>
    <cellStyle name="Note 2 12" xfId="302"/>
    <cellStyle name="Note 2 2" xfId="303"/>
    <cellStyle name="Note 2 2 10" xfId="304"/>
    <cellStyle name="Note 2 2 11" xfId="305"/>
    <cellStyle name="Note 2 2 2" xfId="306"/>
    <cellStyle name="Note 2 2 3" xfId="307"/>
    <cellStyle name="Note 2 2 4" xfId="308"/>
    <cellStyle name="Note 2 2 5" xfId="309"/>
    <cellStyle name="Note 2 2 6" xfId="310"/>
    <cellStyle name="Note 2 2 7" xfId="311"/>
    <cellStyle name="Note 2 2 8" xfId="312"/>
    <cellStyle name="Note 2 2 9" xfId="313"/>
    <cellStyle name="Note 2 3" xfId="314"/>
    <cellStyle name="Note 2 4" xfId="315"/>
    <cellStyle name="Note 2 5" xfId="316"/>
    <cellStyle name="Note 2 6" xfId="317"/>
    <cellStyle name="Note 2 7" xfId="318"/>
    <cellStyle name="Note 2 8" xfId="319"/>
    <cellStyle name="Note 2 9" xfId="320"/>
    <cellStyle name="Note 3" xfId="321"/>
    <cellStyle name="Output" xfId="322"/>
    <cellStyle name="Output 2" xfId="323"/>
    <cellStyle name="Output 2 10" xfId="324"/>
    <cellStyle name="Output 2 11" xfId="325"/>
    <cellStyle name="Output 2 2" xfId="326"/>
    <cellStyle name="Output 2 2 10" xfId="327"/>
    <cellStyle name="Output 2 2 2" xfId="328"/>
    <cellStyle name="Output 2 2 3" xfId="329"/>
    <cellStyle name="Output 2 2 4" xfId="330"/>
    <cellStyle name="Output 2 2 5" xfId="331"/>
    <cellStyle name="Output 2 2 6" xfId="332"/>
    <cellStyle name="Output 2 2 7" xfId="333"/>
    <cellStyle name="Output 2 2 8" xfId="334"/>
    <cellStyle name="Output 2 2 9" xfId="335"/>
    <cellStyle name="Output 2 3" xfId="336"/>
    <cellStyle name="Output 2 4" xfId="337"/>
    <cellStyle name="Output 2 5" xfId="338"/>
    <cellStyle name="Output 2 6" xfId="339"/>
    <cellStyle name="Output 2 7" xfId="340"/>
    <cellStyle name="Output 2 8" xfId="341"/>
    <cellStyle name="Output 2 9" xfId="342"/>
    <cellStyle name="Percent" xfId="343"/>
    <cellStyle name="Percent 2" xfId="344"/>
    <cellStyle name="Percent 2 2" xfId="345"/>
    <cellStyle name="Percent 2 3" xfId="346"/>
    <cellStyle name="Percent 3" xfId="347"/>
    <cellStyle name="Percent 3 2" xfId="348"/>
    <cellStyle name="Percent 3 3" xfId="349"/>
    <cellStyle name="Percent 3 4" xfId="350"/>
    <cellStyle name="Percent 4" xfId="351"/>
    <cellStyle name="Percent 4 2" xfId="352"/>
    <cellStyle name="Percent 4 3" xfId="353"/>
    <cellStyle name="Percent 5" xfId="354"/>
    <cellStyle name="Percent 6" xfId="355"/>
    <cellStyle name="Title" xfId="356"/>
    <cellStyle name="Title 2" xfId="357"/>
    <cellStyle name="Title 3" xfId="358"/>
    <cellStyle name="Total" xfId="359"/>
    <cellStyle name="Total 2" xfId="360"/>
    <cellStyle name="Total 2 10" xfId="361"/>
    <cellStyle name="Total 2 11" xfId="362"/>
    <cellStyle name="Total 2 2" xfId="363"/>
    <cellStyle name="Total 2 2 10" xfId="364"/>
    <cellStyle name="Total 2 2 2" xfId="365"/>
    <cellStyle name="Total 2 2 3" xfId="366"/>
    <cellStyle name="Total 2 2 4" xfId="367"/>
    <cellStyle name="Total 2 2 5" xfId="368"/>
    <cellStyle name="Total 2 2 6" xfId="369"/>
    <cellStyle name="Total 2 2 7" xfId="370"/>
    <cellStyle name="Total 2 2 8" xfId="371"/>
    <cellStyle name="Total 2 2 9" xfId="372"/>
    <cellStyle name="Total 2 3" xfId="373"/>
    <cellStyle name="Total 2 4" xfId="374"/>
    <cellStyle name="Total 2 5" xfId="375"/>
    <cellStyle name="Total 2 6" xfId="376"/>
    <cellStyle name="Total 2 7" xfId="377"/>
    <cellStyle name="Total 2 8" xfId="378"/>
    <cellStyle name="Total 2 9" xfId="379"/>
    <cellStyle name="Warning Text" xfId="380"/>
    <cellStyle name="Warning Text 2" xfId="381"/>
  </cellStyles>
  <dxfs count="11">
    <dxf>
      <fill>
        <patternFill patternType="gray125"/>
      </fill>
    </dxf>
    <dxf>
      <fill>
        <patternFill patternType="gray0625"/>
      </fill>
    </dxf>
    <dxf>
      <fill>
        <patternFill patternType="gray125"/>
      </fill>
    </dxf>
    <dxf>
      <fill>
        <patternFill patternType="gray06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06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externalLink" Target="externalLinks/externalLink5.xml" /><Relationship Id="rId38" Type="http://schemas.openxmlformats.org/officeDocument/2006/relationships/externalLink" Target="externalLinks/externalLink6.xml" /><Relationship Id="rId39" Type="http://schemas.openxmlformats.org/officeDocument/2006/relationships/externalLink" Target="externalLinks/externalLink7.xml" /><Relationship Id="rId40" Type="http://schemas.openxmlformats.org/officeDocument/2006/relationships/externalLink" Target="externalLinks/externalLink8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mani\&#1581;&#1587;&#1575;&#1576;&#1585;&#1587;&#1575;&#1606;13890631\&#1589;&#1608;&#1585;&#1578;&#1607;&#1575;&#1740;%20&#1605;&#1575;&#1604;&#1740;%20&#1608;%20&#1740;&#1575;&#1583;&#1583;&#1575;&#1588;&#1578;&#1607;&#1575;&#1740;%20&#1578;&#1608;&#1590;&#1740;&#1581;&#1740;13890631\Financial%20Statemants13890631VersionOne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amani-1-1-af\&#1575;&#1591;&#1604;&#1575;&#1593;&#1575;&#1578;%20&#1711;&#1586;&#1575;&#1585;&#1588;&#1575;&#1578;%20&#1581;&#1587;&#1575;&#1576;&#1585;&#1587;&#1740;\&#1581;&#1587;&#1575;&#1576;&#1585;&#1587;&#1575;&#1606;%2013920631\&#1589;&#1608;&#1585;&#1578;%20&#1605;&#1575;&#1604;&#1740;\Financial%20Statemants13920631%20Second%20Versio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65.123\&#1581;&#1608;&#1586;&#1607;%20&#1605;&#1575;&#1604;&#1740;\&#1588;&#1601;&#1575;&#1601;&#1740;&#1578;%20&#1605;&#1575;&#1604;&#1740;\&#1575;&#1587;&#1601;&#1606;&#1583;96\IFRS%20V01%2013961229-%20970329consolidate-13-fina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589;&#1608;&#1585;&#1578;%20&#1607;&#1575;&#1740;%20&#1605;&#1575;&#1604;&#1740;\&#1589;&#1608;&#1585;&#1578;%20&#1607;&#1575;&#1740;%20&#1605;&#1575;&#1604;&#1740;%20&#1575;&#1587;&#1601;&#1606;&#1583;%201395\IFRS%20V01%2013951230%20-%2013960525%20-%20final%20-%2013960811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32.71\&#1589;&#1608;&#1585;&#1578;%20&#1607;&#1575;&#1740;%20&#1605;&#1575;&#1604;&#1740;%2013981229\&#1589;&#1608;&#1585;&#1578;&#1607;&#1575;&#1740;%20&#1605;&#1575;&#1604;&#1740;\IFRS-13981229-Version03-13990320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32.71\&#1589;&#1608;&#1585;&#1578;%20&#1605;&#1575;&#1604;&#1740;%2013991230\IFRS-13991230-Version06-14000406-J01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0.132.71\&#1589;&#1608;&#1585;&#1578;%20&#1605;&#1575;&#1604;&#1740;%2014001229\IFRS-14001229-VersionII-risk14010411-1430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ahyapour-4207\Downloads\IFRS-14011229-n05%20-%2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تنظیمات"/>
      <sheetName val="Balance"/>
      <sheetName val="balance sheet"/>
      <sheetName val="benefit"/>
      <sheetName val="Record"/>
      <sheetName val="ترازنامه"/>
      <sheetName val="سود و زیان"/>
      <sheetName val="وجوه نقد"/>
      <sheetName val="موجودی نقد"/>
      <sheetName val="مطالبات از بانک مرکزی"/>
      <sheetName val="مطالبات از سایر بانکها"/>
      <sheetName val="تسهیلات اعطائی"/>
      <sheetName val="سایر حسابها واسناد دریافتنی"/>
      <sheetName val="اوراق مشارکت"/>
      <sheetName val="سرمایه گذاریها"/>
      <sheetName val="دارائیهای ثابت مشهود"/>
      <sheetName val="دارائیهای نامشهود"/>
      <sheetName val="سایر دارائیها"/>
      <sheetName val="بدهی به سایر بانکها"/>
      <sheetName val="سپرده های دیداری"/>
      <sheetName val="سپرده های قرض الحسنه و پس انداز"/>
      <sheetName val="سپرده های سرمایه گذاری مدت دار"/>
      <sheetName val="سایر سپرده ها"/>
      <sheetName val="سود پرداختنی به سپرده گذاران"/>
      <sheetName val="ذخایر و سایر بدهیها"/>
      <sheetName val="سودسهام پرداختنی"/>
      <sheetName val="ذخیره مزایای پایان خدمت "/>
      <sheetName val="مالیات"/>
      <sheetName val="سرمایه"/>
      <sheetName val="اندوخته قانونی"/>
      <sheetName val="سود انباشته"/>
      <sheetName val="کفایت سرمایه"/>
      <sheetName val="سودتسهیلات اعطایی"/>
      <sheetName val="سود سرمایه گذاریها و سپرده ها"/>
      <sheetName val="سودعلی الحساب سپرده ها"/>
      <sheetName val="سودتسهیلات اعطایی ارزی"/>
      <sheetName val="سود سپرده ارزی"/>
      <sheetName val="کارمزدهای دزیافتی"/>
      <sheetName val="نتیجه مبادلات ارزی"/>
      <sheetName val="خالص ساير درآمدها و هزينه ها"/>
      <sheetName val="هزینه های پرسنلی"/>
      <sheetName val="هزینه های اداری"/>
      <sheetName val="هزینه مشکوک الوصول"/>
      <sheetName val="هزینه های مالی"/>
      <sheetName val="هزینه کارمزدهای پرداختی"/>
      <sheetName val="تعدیلات و تجدید ارائه"/>
      <sheetName val="کاربرگ تکمیلی جریان وجوه نقد"/>
      <sheetName val="explain"/>
      <sheetName val="4-6"/>
      <sheetName val="6-7"/>
      <sheetName val="6-1"/>
      <sheetName val="8"/>
      <sheetName val="8-1"/>
      <sheetName val="8-4"/>
      <sheetName val="9"/>
      <sheetName val="11"/>
      <sheetName val="12"/>
      <sheetName val="12-16"/>
      <sheetName val="16"/>
      <sheetName val="16-2"/>
      <sheetName val="17-19"/>
      <sheetName val="19-1-1"/>
      <sheetName val="19-3"/>
      <sheetName val="19-3-1"/>
      <sheetName val="19-21"/>
      <sheetName val="22-26"/>
      <sheetName val="21"/>
      <sheetName val="26"/>
      <sheetName val="26-5"/>
      <sheetName val="26-43"/>
      <sheetName val="44"/>
      <sheetName val="44-46"/>
      <sheetName val="48"/>
    </sheetNames>
    <sheetDataSet>
      <sheetData sheetId="41">
        <row r="41">
          <cell r="H41">
            <v>54719679828</v>
          </cell>
          <cell r="I41">
            <v>22867786056</v>
          </cell>
          <cell r="J41">
            <v>27972071580</v>
          </cell>
          <cell r="K41">
            <v>4634861193</v>
          </cell>
          <cell r="L41">
            <v>22765147581</v>
          </cell>
          <cell r="M41">
            <v>2029901415</v>
          </cell>
          <cell r="N41">
            <v>14335247596</v>
          </cell>
          <cell r="O41">
            <v>20235439243</v>
          </cell>
          <cell r="P41">
            <v>9948239755</v>
          </cell>
          <cell r="Q41">
            <v>15332438032</v>
          </cell>
          <cell r="R41">
            <v>15019225315</v>
          </cell>
          <cell r="S41">
            <v>4048700773</v>
          </cell>
          <cell r="V41">
            <v>2335444773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تنظیمات"/>
      <sheetName val="معین"/>
      <sheetName val="Balance"/>
      <sheetName val="tarazHesab"/>
      <sheetName val="کدینگ حسابداری به نگین"/>
      <sheetName val="balance sheet"/>
      <sheetName val="benefit"/>
      <sheetName val="تغییر طبقه"/>
      <sheetName val="اصلاحات"/>
      <sheetName val="ترازنامه T"/>
      <sheetName val="ترازنامه"/>
      <sheetName val="ترازنامه م"/>
      <sheetName val="سود و زیان T"/>
      <sheetName val="سود و زیان"/>
      <sheetName val="سود و زیان م"/>
      <sheetName val="سودوزیان جامع"/>
      <sheetName val="سودوزیان جامع م"/>
      <sheetName val="وجوه نقد T"/>
      <sheetName val="وجوه نقد"/>
      <sheetName val="وجوه نقد م"/>
      <sheetName val="explain"/>
      <sheetName val="موجودی نقد"/>
      <sheetName val="مطالبات از بانک مرکزی"/>
      <sheetName val="مطالبات از سایر بانکها"/>
      <sheetName val="4,5,6"/>
      <sheetName val="a"/>
      <sheetName val="6-2"/>
      <sheetName val="6-3"/>
      <sheetName val="a1"/>
      <sheetName val="تسهیلات اعطائی"/>
      <sheetName val="8-1"/>
      <sheetName val="8-4"/>
      <sheetName val="7"/>
      <sheetName val="سایر حسابها واسناد دریافتنی"/>
      <sheetName val="اوراق مشارکت"/>
      <sheetName val="8,9"/>
      <sheetName val="e"/>
      <sheetName val="e (2)"/>
      <sheetName val="سرمایه گذاریها"/>
      <sheetName val="10"/>
      <sheetName val="f"/>
      <sheetName val="دارائیهای ثابت مشهود"/>
      <sheetName val="11,11-1,11-2,11-3,11-4,11-5"/>
      <sheetName val="11-6,11-7"/>
      <sheetName val="g"/>
      <sheetName val="h"/>
      <sheetName val="دارائیهای نامشهود"/>
      <sheetName val="سایر دارائیها"/>
      <sheetName val="12,12-1,12-2,13"/>
      <sheetName val="13-2,13-3,13-4,13-5"/>
      <sheetName val="بدهی به بانک مرکزی"/>
      <sheetName val="i"/>
      <sheetName val="بدهی به سایر بانکها"/>
      <sheetName val="سپرده های دیداری"/>
      <sheetName val="سپرده های قرض الحسنه و پس انداز"/>
      <sheetName val="سپرده های سرمایه گذاری مدت دار"/>
      <sheetName val="سایر سپرده ها"/>
      <sheetName val="سود پرداختنی به سپرده گذاران"/>
      <sheetName val="ذخایر و سایر بدهیها"/>
      <sheetName val="14,17"/>
      <sheetName val="17-1,17-2"/>
      <sheetName val="17-3,17-1-1"/>
      <sheetName val="19-3-1"/>
      <sheetName val="18و19"/>
      <sheetName val="19-1"/>
      <sheetName val="20و21"/>
      <sheetName val="k"/>
      <sheetName val="l"/>
      <sheetName val="n"/>
      <sheetName val="p"/>
      <sheetName val="19-1 (2)"/>
      <sheetName val="n1"/>
      <sheetName val="سودسهام پرداختنی"/>
      <sheetName val="ذخیره مزایای پایان خدمت "/>
      <sheetName val="مالیات"/>
      <sheetName val="21,22,23"/>
      <sheetName val="o"/>
      <sheetName val="سرمایه"/>
      <sheetName val="اندوخته قانونی"/>
      <sheetName val="سود انباشته"/>
      <sheetName val="کفایت سرمایه"/>
      <sheetName val="سودتسهیلات اعطایی"/>
      <sheetName val="سودتسهیلات اعطایی - ارزی"/>
      <sheetName val="سود سرمایه گذاریها و سپرده ها"/>
      <sheetName val="سودعلی الحساب سپرده ها"/>
      <sheetName val="کارمزدهای دزیافتی"/>
      <sheetName val="نتیجه مبادلات ارزی"/>
      <sheetName val="خالص ساير درآمدها و هزينه ها"/>
      <sheetName val="هزینه های پرسنلی"/>
      <sheetName val="هزینه های اداری"/>
      <sheetName val="هزینه مشکوک الوصول"/>
      <sheetName val="هزینه های مالی"/>
      <sheetName val="24"/>
      <sheetName val="q"/>
      <sheetName val="24-4"/>
      <sheetName val="25الی42"/>
      <sheetName val="s"/>
      <sheetName val="s (2)"/>
      <sheetName val="s (3)"/>
      <sheetName val="s (4)"/>
      <sheetName val="s (5)"/>
      <sheetName val="s (7)"/>
      <sheetName val="s (6)"/>
      <sheetName val="44"/>
      <sheetName val="u"/>
      <sheetName val="45الی48"/>
      <sheetName val="44الی48 (2)"/>
      <sheetName val="v"/>
      <sheetName val="v (2)"/>
      <sheetName val="5800"/>
      <sheetName val="T5800"/>
      <sheetName val="کاربرگ تکمیلی جریان وجوه نقد"/>
    </sheetNames>
    <sheetDataSet>
      <sheetData sheetId="89">
        <row r="39">
          <cell r="U39">
            <v>954939883</v>
          </cell>
          <cell r="V39">
            <v>2144451552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کاور"/>
      <sheetName val="تنظیمات"/>
      <sheetName val="فهرست"/>
      <sheetName val="حسابرس مستقل"/>
      <sheetName val="مجمع عمومی"/>
      <sheetName val="BL.01"/>
      <sheetName val="BL.02"/>
      <sheetName val="End"/>
      <sheetName val="B. Sheet"/>
      <sheetName val="P.S"/>
      <sheetName val="Edit Sh."/>
      <sheetName val="Sheet1"/>
      <sheetName val="ترازنامهT"/>
      <sheetName val="سودوزیانT"/>
      <sheetName val="تغییرات ح.ص.س ۱ T"/>
      <sheetName val="تغییرات ح.ص.س 2 T"/>
      <sheetName val="گردش وجوهT ج"/>
      <sheetName val="گردش وجوهT"/>
      <sheetName val="ترازنامه"/>
      <sheetName val="عملکرد سپرده های سرمایه گذاری"/>
      <sheetName val="سودوزیان"/>
      <sheetName val="تغییرات ح.ص.س ۱"/>
      <sheetName val="تغییرات ح.ص.س 2"/>
      <sheetName val="گردش وجوه ج"/>
      <sheetName val="گردش وجوه "/>
      <sheetName val="1"/>
      <sheetName val="2-3"/>
      <sheetName val="4-7"/>
      <sheetName val="6"/>
      <sheetName val="7-3"/>
      <sheetName val="7-6"/>
      <sheetName val="7-8"/>
      <sheetName val="..8"/>
      <sheetName val="A"/>
      <sheetName val=".9"/>
      <sheetName val="Sheet6"/>
      <sheetName val="9T"/>
      <sheetName val="B"/>
      <sheetName val=".10"/>
      <sheetName val="10.1"/>
      <sheetName val="11"/>
      <sheetName val="B-1"/>
      <sheetName val="12.1"/>
      <sheetName val="12.3"/>
      <sheetName val="12.2"/>
      <sheetName val="12.4"/>
      <sheetName val="12"/>
      <sheetName val="12-1"/>
      <sheetName val="12-2"/>
      <sheetName val="12-6"/>
      <sheetName val="12-6-1"/>
      <sheetName val="12-7"/>
      <sheetName val="C"/>
      <sheetName val=".12"/>
      <sheetName val="13T"/>
      <sheetName val="12-1-2"/>
      <sheetName val="13-1-2T"/>
      <sheetName val="D-1"/>
      <sheetName val="13"/>
      <sheetName val="14T"/>
      <sheetName val="13-9"/>
      <sheetName val="14-9T"/>
      <sheetName val="D"/>
      <sheetName val="14"/>
      <sheetName val="15T"/>
      <sheetName val="E"/>
      <sheetName val="15"/>
      <sheetName val="16T"/>
      <sheetName val="16-6"/>
      <sheetName val="F"/>
      <sheetName val="16"/>
      <sheetName val="17T"/>
      <sheetName val="G"/>
      <sheetName val="H"/>
      <sheetName val="17-18"/>
      <sheetName val="18-19T"/>
      <sheetName val="18-2"/>
      <sheetName val="19-3و20T"/>
      <sheetName val="I"/>
      <sheetName val=".21"/>
      <sheetName val="J"/>
      <sheetName val="20"/>
      <sheetName val="22T"/>
      <sheetName val="21"/>
      <sheetName val="23T"/>
      <sheetName val="20ق"/>
      <sheetName val="22"/>
      <sheetName val="21T.ق"/>
      <sheetName val="24T"/>
      <sheetName val="K"/>
      <sheetName val="23"/>
      <sheetName val="25T"/>
      <sheetName val="L"/>
      <sheetName val="24-25"/>
      <sheetName val="26-27T"/>
      <sheetName val="27-1"/>
      <sheetName val="M"/>
      <sheetName val="25-2"/>
      <sheetName val="27-2T"/>
      <sheetName val=".28"/>
      <sheetName val="27"/>
      <sheetName val="35-37"/>
      <sheetName val="29-32T"/>
      <sheetName val="N"/>
      <sheetName val="28"/>
      <sheetName val="33T"/>
      <sheetName val="34-35T "/>
      <sheetName val="O"/>
      <sheetName val="29"/>
      <sheetName val="36T"/>
      <sheetName val="29-2"/>
      <sheetName val="36-2T"/>
      <sheetName val=".37"/>
      <sheetName val=".38"/>
      <sheetName val="P"/>
      <sheetName val="32"/>
      <sheetName val="39T"/>
      <sheetName val="Q"/>
      <sheetName val="33-34"/>
      <sheetName val="40-41T"/>
      <sheetName val="R"/>
      <sheetName val="35-36"/>
      <sheetName val="42-43T"/>
      <sheetName val="S"/>
      <sheetName val="37"/>
      <sheetName val="44T"/>
      <sheetName val="T"/>
      <sheetName val="U"/>
      <sheetName val="38"/>
      <sheetName val="45T"/>
      <sheetName val="V"/>
      <sheetName val="46"/>
      <sheetName val="W"/>
      <sheetName val="X"/>
      <sheetName val="Y"/>
      <sheetName val="40-41"/>
      <sheetName val="47-48T"/>
      <sheetName val="42"/>
      <sheetName val="49T"/>
      <sheetName val="5800N"/>
      <sheetName val="5800"/>
      <sheetName val="5800NT"/>
      <sheetName val="5800T"/>
      <sheetName val="50"/>
      <sheetName val="57.1"/>
      <sheetName val="51-1"/>
      <sheetName val="51-2"/>
      <sheetName val="52-55"/>
      <sheetName val="Sheet3"/>
      <sheetName val="56-1"/>
      <sheetName val="55-2"/>
      <sheetName val="55-3"/>
      <sheetName val="55-3-7"/>
      <sheetName val="55-3-7-4"/>
      <sheetName val="55-3-8"/>
      <sheetName val="55-3-8-1"/>
      <sheetName val="55-3-8-1-1"/>
      <sheetName val="55-3-9"/>
      <sheetName val="55-3-9-1"/>
      <sheetName val="55-3-10"/>
      <sheetName val="55-4"/>
      <sheetName val="55-4-5-1"/>
      <sheetName val="55-4-5-3"/>
      <sheetName val="55-4- 5-3"/>
      <sheetName val="55-4-5-4"/>
      <sheetName val="55-4-5-4-2"/>
      <sheetName val="55-5"/>
      <sheetName val="63-19"/>
      <sheetName val="55-5-5"/>
      <sheetName val="55-5-6"/>
      <sheetName val="55-5-7"/>
      <sheetName val="55-5- 7"/>
      <sheetName val="55-6"/>
      <sheetName val="55-8"/>
      <sheetName val="55-8-2"/>
      <sheetName val="55-8-3"/>
      <sheetName val="57"/>
      <sheetName val="65"/>
      <sheetName val="65 (2)"/>
      <sheetName val="58-59"/>
      <sheetName val="60"/>
      <sheetName val="68"/>
      <sheetName val="61"/>
      <sheetName val="Sheet2"/>
      <sheetName val="62"/>
      <sheetName val="55"/>
    </sheetNames>
    <sheetDataSet>
      <sheetData sheetId="1">
        <row r="12">
          <cell r="B12" t="str">
            <v>سال مالی منتهی به 29  اسفند ماه 1396</v>
          </cell>
        </row>
      </sheetData>
      <sheetData sheetId="4">
        <row r="2">
          <cell r="A2" t="str">
            <v>بانک سینا (شرکت سهامی عام)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کاور"/>
      <sheetName val="تنظیمات"/>
      <sheetName val="فهرست"/>
      <sheetName val="حسابرس مستقل"/>
      <sheetName val="مجمع عمومی"/>
      <sheetName val="BL.01"/>
      <sheetName val="BL.02"/>
      <sheetName val="End"/>
      <sheetName val="B. Sheet"/>
      <sheetName val="P.S"/>
      <sheetName val="Edit Sh."/>
      <sheetName val="Sheet1"/>
      <sheetName val="ترازنامهT"/>
      <sheetName val="سودوزیانT"/>
      <sheetName val="تغییرات ح.ص.س ۱ T"/>
      <sheetName val="تغییرات ح.ص.س 2 T"/>
      <sheetName val="گردش وجوهT ج"/>
      <sheetName val="گردش وجوهT"/>
      <sheetName val="ترازنامه"/>
      <sheetName val="عملکرد سپرده های سرمایه گذاری"/>
      <sheetName val="سودوزیان"/>
      <sheetName val="تغییرات ح.ص.س ۱"/>
      <sheetName val="تغییرات ح.ص.س 2"/>
      <sheetName val="گردش وجوه ج"/>
      <sheetName val="گردش وجوه "/>
      <sheetName val="1"/>
      <sheetName val="2-3"/>
      <sheetName val="4-7"/>
      <sheetName val="6"/>
      <sheetName val="7-3"/>
      <sheetName val="7-6"/>
      <sheetName val="7-8"/>
      <sheetName val="..8"/>
      <sheetName val="A"/>
      <sheetName val=".9"/>
      <sheetName val="Sheet6"/>
      <sheetName val="9T"/>
      <sheetName val="B"/>
      <sheetName val=".10"/>
      <sheetName val="10.1"/>
      <sheetName val="11"/>
      <sheetName val="12"/>
      <sheetName val="12.1"/>
      <sheetName val="12.3"/>
      <sheetName val="12.2"/>
      <sheetName val="12.4"/>
      <sheetName val="B-1"/>
      <sheetName val="..11"/>
      <sheetName val="11-1"/>
      <sheetName val="11-2"/>
      <sheetName val="11-6"/>
      <sheetName val="11-6-1"/>
      <sheetName val="11-7"/>
      <sheetName val="C"/>
      <sheetName val="10"/>
      <sheetName val=".12T"/>
      <sheetName val="10-1-2"/>
      <sheetName val="12-1-2T"/>
      <sheetName val="D-1"/>
      <sheetName val=".11"/>
      <sheetName val=".13T"/>
      <sheetName val="11-9"/>
      <sheetName val="13-9T"/>
      <sheetName val="D"/>
      <sheetName val=".12"/>
      <sheetName val=".14T"/>
      <sheetName val="E"/>
      <sheetName val="13"/>
      <sheetName val="15T"/>
      <sheetName val="15-6"/>
      <sheetName val="F"/>
      <sheetName val="14"/>
      <sheetName val="16T"/>
      <sheetName val="G"/>
      <sheetName val="H"/>
      <sheetName val="15-16"/>
      <sheetName val="17-18T"/>
      <sheetName val="16-2"/>
      <sheetName val="18-3و19T"/>
      <sheetName val="I"/>
      <sheetName val=".20"/>
      <sheetName val="J"/>
      <sheetName val="18"/>
      <sheetName val="21T"/>
      <sheetName val="19"/>
      <sheetName val="22T"/>
      <sheetName val="20ق"/>
      <sheetName val="20"/>
      <sheetName val="21T.ق"/>
      <sheetName val="23T"/>
      <sheetName val="K"/>
      <sheetName val="21"/>
      <sheetName val="24T"/>
      <sheetName val="L"/>
      <sheetName val="22-23"/>
      <sheetName val="25-26T"/>
      <sheetName val="26-1"/>
      <sheetName val="M"/>
      <sheetName val="24"/>
      <sheetName val="26-2T"/>
      <sheetName val=".27"/>
      <sheetName val="26"/>
      <sheetName val="35-37"/>
      <sheetName val="28-31T"/>
      <sheetName val="N"/>
      <sheetName val="27"/>
      <sheetName val="32T"/>
      <sheetName val="33-34T "/>
      <sheetName val="O"/>
      <sheetName val="28"/>
      <sheetName val="35T"/>
      <sheetName val="28-2"/>
      <sheetName val="35-2T"/>
      <sheetName val="36"/>
      <sheetName val=".37"/>
      <sheetName val="P"/>
      <sheetName val="31-32"/>
      <sheetName val="38T"/>
      <sheetName val="Q"/>
      <sheetName val="33-34"/>
      <sheetName val="39-40T"/>
      <sheetName val="R"/>
      <sheetName val="35-36"/>
      <sheetName val="41-42T"/>
      <sheetName val="S"/>
      <sheetName val="37"/>
      <sheetName val="43T"/>
      <sheetName val="T"/>
      <sheetName val="U"/>
      <sheetName val="38"/>
      <sheetName val="44T"/>
      <sheetName val="V"/>
      <sheetName val="45"/>
      <sheetName val="W"/>
      <sheetName val="X"/>
      <sheetName val="Y"/>
      <sheetName val="40-41"/>
      <sheetName val="46-47T"/>
      <sheetName val="42"/>
      <sheetName val="48T"/>
      <sheetName val="5800"/>
      <sheetName val="5800N"/>
      <sheetName val="5800NT"/>
      <sheetName val="49"/>
      <sheetName val="57.1"/>
      <sheetName val="50"/>
      <sheetName val="50-2"/>
      <sheetName val="51-54"/>
      <sheetName val="Sheet3"/>
      <sheetName val="..55"/>
      <sheetName val="55-2"/>
      <sheetName val="55-3"/>
      <sheetName val="55-3-7"/>
      <sheetName val="55-3-7-4"/>
      <sheetName val="55-3-8"/>
      <sheetName val="55-3-8-1"/>
      <sheetName val="55-3-8-1-1"/>
      <sheetName val="55-3-9"/>
      <sheetName val="55-3-9-1"/>
      <sheetName val="55-3-10"/>
      <sheetName val="55-4"/>
      <sheetName val="55-4-5-1"/>
      <sheetName val="55-4-5-3"/>
      <sheetName val=".55-4-5-3"/>
      <sheetName val="55-4-5-4"/>
      <sheetName val="55-4-5-4-2"/>
      <sheetName val="55-5"/>
      <sheetName val="63-19"/>
      <sheetName val="55-5-5"/>
      <sheetName val="55-5-6"/>
      <sheetName val="55-5-7"/>
      <sheetName val=".55-5-7"/>
      <sheetName val="55-6"/>
      <sheetName val="55-8"/>
      <sheetName val="55-8-2"/>
      <sheetName val="55-8-3"/>
      <sheetName val="56"/>
      <sheetName val="65"/>
      <sheetName val="65 (2)"/>
      <sheetName val="57-58"/>
      <sheetName val="59"/>
      <sheetName val="68"/>
      <sheetName val="60"/>
      <sheetName val="61"/>
      <sheetName val="55"/>
    </sheetNames>
    <sheetDataSet>
      <sheetData sheetId="1">
        <row r="4">
          <cell r="A4">
            <v>1394</v>
          </cell>
          <cell r="B4">
            <v>1395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تنظیمات"/>
      <sheetName val="فهرست"/>
      <sheetName val="حسابرس مستقل"/>
      <sheetName val="مجمع عمومی"/>
      <sheetName val="BL.01"/>
      <sheetName val="B. Sheet"/>
      <sheetName val="P.S"/>
      <sheetName val="Edit Sh."/>
      <sheetName val="ShT"/>
      <sheetName val="PT"/>
      <sheetName val="ET"/>
      <sheetName val="ShEx"/>
      <sheetName val="PEx"/>
      <sheetName val="EEx"/>
      <sheetName val="ShKS"/>
      <sheetName val="PKS"/>
      <sheetName val="EKS"/>
      <sheetName val="ShTF"/>
      <sheetName val="PTF"/>
      <sheetName val="ETF"/>
      <sheetName val="TSH"/>
      <sheetName val="TP"/>
      <sheetName val="TS"/>
      <sheetName val="SS"/>
      <sheetName val="KB"/>
      <sheetName val="TF"/>
      <sheetName val="کاور"/>
      <sheetName val="ترازنامهT"/>
      <sheetName val="سودوزیانT"/>
      <sheetName val="تغییرات ح.ص.س ۱ T"/>
      <sheetName val="تغییرات ح.ص.س 2 T"/>
      <sheetName val="گردش وجوهT ج"/>
      <sheetName val="ترازنامه"/>
      <sheetName val="سودوزیان"/>
      <sheetName val="تغییرات ح.ص.س ۱"/>
      <sheetName val="تغییرات ح.ص.س 2"/>
      <sheetName val="گردش وجوه ج"/>
      <sheetName val="1"/>
      <sheetName val="2-3"/>
      <sheetName val="7-1و2-7و4"/>
      <sheetName val="7-3"/>
      <sheetName val="7-6"/>
      <sheetName val="7-8"/>
      <sheetName val="A"/>
      <sheetName val="B"/>
      <sheetName val=".9"/>
      <sheetName val="9T"/>
      <sheetName val="B-2"/>
      <sheetName val="11"/>
      <sheetName val="B-1"/>
      <sheetName val="12"/>
      <sheetName val="12-1"/>
      <sheetName val="12-2"/>
      <sheetName val="12-6"/>
      <sheetName val="12-6-1"/>
      <sheetName val="12-7"/>
      <sheetName val="C"/>
      <sheetName val="13"/>
      <sheetName val="13T"/>
      <sheetName val="13-2"/>
      <sheetName val="13-1-2T"/>
      <sheetName val="D-1"/>
      <sheetName val="14و3-13"/>
      <sheetName val="14T"/>
      <sheetName val="14-1"/>
      <sheetName val="14-2T"/>
      <sheetName val="D"/>
      <sheetName val="15."/>
      <sheetName val="15T"/>
      <sheetName val="15-1"/>
      <sheetName val="15-2"/>
      <sheetName val="15-10"/>
      <sheetName val="15-12"/>
      <sheetName val="E"/>
      <sheetName val="16."/>
      <sheetName val="16T"/>
      <sheetName val="16-5"/>
      <sheetName val="F"/>
      <sheetName val="17"/>
      <sheetName val="17T"/>
      <sheetName val="G"/>
      <sheetName val="H"/>
      <sheetName val="19و18"/>
      <sheetName val="18-19T"/>
      <sheetName val="19-3"/>
      <sheetName val="19-3و20T"/>
      <sheetName val="I"/>
      <sheetName val="21"/>
      <sheetName val="J"/>
      <sheetName val="J-1"/>
      <sheetName val="21."/>
      <sheetName val="22T"/>
      <sheetName val="J-2"/>
      <sheetName val="J-3"/>
      <sheetName val="22."/>
      <sheetName val="23T"/>
      <sheetName val="K-1"/>
      <sheetName val="23"/>
      <sheetName val="24T"/>
      <sheetName val="K"/>
      <sheetName val="24"/>
      <sheetName val="25T"/>
      <sheetName val="L-1"/>
      <sheetName val="L"/>
      <sheetName val="M"/>
      <sheetName val="26و25"/>
      <sheetName val="26-27T"/>
      <sheetName val="27-1"/>
      <sheetName val="26-2"/>
      <sheetName val="27-2T"/>
      <sheetName val="M-1"/>
      <sheetName val="28"/>
      <sheetName val="28."/>
      <sheetName val="M-2"/>
      <sheetName val="29-32T"/>
      <sheetName val="N"/>
      <sheetName val="29"/>
      <sheetName val="33T"/>
      <sheetName val="33-1T"/>
      <sheetName val="33-2T"/>
      <sheetName val="34-35T "/>
      <sheetName val="O"/>
      <sheetName val="30"/>
      <sheetName val="36T"/>
      <sheetName val="30-2"/>
      <sheetName val="36-2T"/>
      <sheetName val="37."/>
      <sheetName val="37-1"/>
      <sheetName val="37-2"/>
      <sheetName val="P"/>
      <sheetName val="33"/>
      <sheetName val="Q"/>
      <sheetName val="R"/>
      <sheetName val="35و34"/>
      <sheetName val="37و36"/>
      <sheetName val="38-41T"/>
      <sheetName val="S"/>
      <sheetName val="38"/>
      <sheetName val="42T"/>
      <sheetName val="T"/>
      <sheetName val="U"/>
      <sheetName val="39"/>
      <sheetName val="43T"/>
      <sheetName val="V"/>
      <sheetName val="44-1"/>
      <sheetName val="44-2"/>
      <sheetName val="X"/>
      <sheetName val="42و41"/>
      <sheetName val="48-49T"/>
      <sheetName val="43"/>
      <sheetName val="50T"/>
      <sheetName val="S97"/>
      <sheetName val="S98"/>
      <sheetName val="TS97"/>
      <sheetName val="TS98"/>
      <sheetName val="51"/>
      <sheetName val="52"/>
      <sheetName val="52-2"/>
      <sheetName val="50تا53"/>
      <sheetName val="57-1"/>
      <sheetName val="57-2"/>
      <sheetName val="57-3"/>
      <sheetName val="57-3-7"/>
      <sheetName val="57-3-7-4"/>
      <sheetName val="57-3-8"/>
      <sheetName val="57-3-8-1"/>
      <sheetName val="57-3-8-1-1"/>
      <sheetName val="57-3-9"/>
      <sheetName val="57-3-9-1"/>
      <sheetName val="57-3-10"/>
      <sheetName val="57-4"/>
      <sheetName val="57-4-5-1"/>
      <sheetName val="57-4-5-3"/>
      <sheetName val="57-4- 5-3"/>
      <sheetName val="57-4-5-4"/>
      <sheetName val="57-4-5-4-2"/>
      <sheetName val="57-5"/>
      <sheetName val="57-5-5"/>
      <sheetName val="57-5-6"/>
      <sheetName val="57-5-7"/>
      <sheetName val="57-5- 7"/>
      <sheetName val="57-6"/>
      <sheetName val="57-7"/>
      <sheetName val="57-7-2"/>
      <sheetName val="57-7-3"/>
      <sheetName val="57-7-4"/>
      <sheetName val="58"/>
      <sheetName val="59-60"/>
      <sheetName val="61"/>
      <sheetName val="62"/>
      <sheetName val="63"/>
      <sheetName val="T01"/>
      <sheetName val="T02"/>
      <sheetName val="T03"/>
      <sheetName val="T04"/>
      <sheetName val="T05"/>
      <sheetName val="12 ماهه"/>
      <sheetName val="شش ماهه"/>
    </sheetNames>
    <sheetDataSet>
      <sheetData sheetId="0">
        <row r="3">
          <cell r="A3">
            <v>1397</v>
          </cell>
          <cell r="C3">
            <v>1398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تنظیمات"/>
      <sheetName val="فهرست"/>
      <sheetName val="حسابرس مستقل"/>
      <sheetName val="مجمع عمومی"/>
      <sheetName val="BL.01"/>
      <sheetName val="N01"/>
      <sheetName val="Edit Sh."/>
      <sheetName val="B. Sheet"/>
      <sheetName val="P.S"/>
      <sheetName val="ShT"/>
      <sheetName val="PT"/>
      <sheetName val="ET"/>
      <sheetName val="ShEx"/>
      <sheetName val="PEx"/>
      <sheetName val="EEx"/>
      <sheetName val="ShKS"/>
      <sheetName val="PKS"/>
      <sheetName val="EKS"/>
      <sheetName val="ShTF"/>
      <sheetName val="PTF"/>
      <sheetName val="ETF"/>
      <sheetName val="TSH"/>
      <sheetName val="TP"/>
      <sheetName val="TS"/>
      <sheetName val="SS"/>
      <sheetName val="KB"/>
      <sheetName val="TF"/>
      <sheetName val="کاور"/>
      <sheetName val="ترازنامهT"/>
      <sheetName val="سودوزیانT"/>
      <sheetName val="سودوزیان جT"/>
      <sheetName val="تغییرات ح.ص.س 2 T"/>
      <sheetName val="تغییرات ح.ص.س ۱ T"/>
      <sheetName val="گردش وجوهT ج"/>
      <sheetName val="ترازنامه"/>
      <sheetName val="سودوزیان"/>
      <sheetName val="سودوزیان ج"/>
      <sheetName val="تغییرات ح.ص.س 2"/>
      <sheetName val="تغییرات ح.ص.س ۱"/>
      <sheetName val="گردش وجوه ج"/>
      <sheetName val="1-7"/>
      <sheetName val="A"/>
      <sheetName val="B"/>
      <sheetName val=".9"/>
      <sheetName val="9T"/>
      <sheetName val="B-2"/>
      <sheetName val="11"/>
      <sheetName val="B-1"/>
      <sheetName val="12"/>
      <sheetName val="12-1"/>
      <sheetName val="12-2"/>
      <sheetName val="12-6"/>
      <sheetName val="12-6-1"/>
      <sheetName val="12-7"/>
      <sheetName val="C"/>
      <sheetName val="13"/>
      <sheetName val="13T"/>
      <sheetName val="13-2"/>
      <sheetName val="13-1-2T"/>
      <sheetName val="D-1"/>
      <sheetName val="14و3-13"/>
      <sheetName val="14T"/>
      <sheetName val="14-1"/>
      <sheetName val="14-2T"/>
      <sheetName val="D"/>
      <sheetName val="15."/>
      <sheetName val="15T"/>
      <sheetName val="15-1"/>
      <sheetName val="15-2"/>
      <sheetName val="15-10"/>
      <sheetName val="15-12"/>
      <sheetName val="E"/>
      <sheetName val="16."/>
      <sheetName val="16T"/>
      <sheetName val="16-5"/>
      <sheetName val="F"/>
      <sheetName val="17"/>
      <sheetName val="17T"/>
      <sheetName val="G"/>
      <sheetName val="H"/>
      <sheetName val="19و18"/>
      <sheetName val="18-19T"/>
      <sheetName val="19-3"/>
      <sheetName val="19-3و20T"/>
      <sheetName val="I"/>
      <sheetName val="21"/>
      <sheetName val="J"/>
      <sheetName val="J-1"/>
      <sheetName val="21."/>
      <sheetName val="22T"/>
      <sheetName val="J-2"/>
      <sheetName val="J-3"/>
      <sheetName val="22."/>
      <sheetName val="23T"/>
      <sheetName val="K-1"/>
      <sheetName val="23"/>
      <sheetName val="24T"/>
      <sheetName val="K"/>
      <sheetName val="24"/>
      <sheetName val="25T"/>
      <sheetName val="L-1"/>
      <sheetName val="L"/>
      <sheetName val="M"/>
      <sheetName val="26و25"/>
      <sheetName val="26-27T"/>
      <sheetName val="27-1"/>
      <sheetName val="26-2"/>
      <sheetName val="27-2T"/>
      <sheetName val="M-1"/>
      <sheetName val="28"/>
      <sheetName val="28."/>
      <sheetName val="M-2"/>
      <sheetName val="M-3"/>
      <sheetName val="29-33T"/>
      <sheetName val="N"/>
      <sheetName val="29"/>
      <sheetName val="34T"/>
      <sheetName val="34-1T"/>
      <sheetName val="34-2T"/>
      <sheetName val="35-36T "/>
      <sheetName val="O"/>
      <sheetName val="30"/>
      <sheetName val="37T"/>
      <sheetName val="30-2"/>
      <sheetName val="37-2T"/>
      <sheetName val="38."/>
      <sheetName val="38-1"/>
      <sheetName val="38-2"/>
      <sheetName val="P"/>
      <sheetName val="P-1"/>
      <sheetName val="33"/>
      <sheetName val="Q"/>
      <sheetName val="R"/>
      <sheetName val="35و34"/>
      <sheetName val="37و36"/>
      <sheetName val="38-42T"/>
      <sheetName val="S"/>
      <sheetName val="38"/>
      <sheetName val="43T"/>
      <sheetName val="T"/>
      <sheetName val="U"/>
      <sheetName val="39"/>
      <sheetName val="44T"/>
      <sheetName val="V"/>
      <sheetName val="45-1"/>
      <sheetName val="45-2"/>
      <sheetName val="X"/>
      <sheetName val="46-47T"/>
      <sheetName val="43"/>
      <sheetName val="S98"/>
      <sheetName val="S99"/>
      <sheetName val="48T"/>
      <sheetName val="TS98"/>
      <sheetName val="TS99"/>
      <sheetName val="49"/>
      <sheetName val="50,50-1"/>
      <sheetName val="50-2"/>
      <sheetName val="51-54"/>
      <sheetName val="55"/>
      <sheetName val="55-1,2"/>
      <sheetName val="55-3"/>
      <sheetName val="55-3-7"/>
      <sheetName val="55-3-7-4"/>
      <sheetName val="55-3-7-5"/>
      <sheetName val="55-3-8-1"/>
      <sheetName val="55-3-8-1-1"/>
      <sheetName val="55-3-9"/>
      <sheetName val="55-3-9-1"/>
      <sheetName val="55-3-9-3"/>
      <sheetName val="55-4"/>
      <sheetName val="55-4-5-2,3"/>
      <sheetName val="55-4-5-4"/>
      <sheetName val="55-4-5-5"/>
      <sheetName val="55-4-5-4-2"/>
      <sheetName val="55-4-6,55-5"/>
      <sheetName val="55-5-5"/>
      <sheetName val="55-5-5-1"/>
      <sheetName val="55-5-7"/>
      <sheetName val="55-6"/>
      <sheetName val="55-7"/>
      <sheetName val="55-7-2"/>
      <sheetName val="55-7-2-2"/>
      <sheetName val="55-7-3,4"/>
      <sheetName val="56"/>
      <sheetName val="57-58"/>
      <sheetName val="59"/>
      <sheetName val="60"/>
      <sheetName val="61"/>
      <sheetName val="Ka"/>
      <sheetName val="T01-A"/>
      <sheetName val="T01-B"/>
      <sheetName val="T02-A"/>
      <sheetName val="T03-A"/>
      <sheetName val="T04-A"/>
      <sheetName val="T04-B"/>
      <sheetName val="T04-C"/>
      <sheetName val="T04-D"/>
      <sheetName val="T04-E"/>
      <sheetName val="T04-F"/>
      <sheetName val="T05-A"/>
      <sheetName val="T01"/>
      <sheetName val="T02"/>
      <sheetName val="T03"/>
      <sheetName val="T04"/>
      <sheetName val="T05"/>
      <sheetName val="12 ماهه"/>
      <sheetName val="شش ماهه"/>
    </sheetNames>
    <sheetDataSet>
      <sheetData sheetId="0">
        <row r="4">
          <cell r="D4" t="str">
            <v>1399/12/30</v>
          </cell>
        </row>
        <row r="6">
          <cell r="D6" t="str">
            <v>سال 1399</v>
          </cell>
        </row>
        <row r="13">
          <cell r="B13">
            <v>1398</v>
          </cell>
        </row>
        <row r="14">
          <cell r="D14">
            <v>1399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تنظیمات"/>
      <sheetName val="فهرست"/>
      <sheetName val="حسابرس مستقل"/>
      <sheetName val="مجمع عمومی"/>
      <sheetName val="BL.01"/>
      <sheetName val="N01"/>
      <sheetName val="Edit Sh."/>
      <sheetName val="B. Sheet"/>
      <sheetName val="P.S"/>
      <sheetName val="ShT"/>
      <sheetName val="PT"/>
      <sheetName val="ET"/>
      <sheetName val="ShEx"/>
      <sheetName val="PEx"/>
      <sheetName val="EEx"/>
      <sheetName val="ShKS"/>
      <sheetName val="PKS"/>
      <sheetName val="EKS"/>
      <sheetName val="ShTF"/>
      <sheetName val="PTF"/>
      <sheetName val="ETF"/>
      <sheetName val="TSH"/>
      <sheetName val="TP"/>
      <sheetName val="TS"/>
      <sheetName val="SS"/>
      <sheetName val="KB"/>
      <sheetName val="TF"/>
      <sheetName val="کاور"/>
      <sheetName val="ترازنامهT"/>
      <sheetName val="سودوزیانT"/>
      <sheetName val="سودوزیان جT"/>
      <sheetName val="تغییرات ح.ص.سT2"/>
      <sheetName val="تغییرات ح.ص.سT1"/>
      <sheetName val="تغییرات ح.ص.سT3"/>
      <sheetName val="گردش وجوهT ج"/>
      <sheetName val="ترازنامه"/>
      <sheetName val="سودوزیان"/>
      <sheetName val="سودوزیان ج"/>
      <sheetName val="تغییرات ح.ص.س ۱"/>
      <sheetName val="تغییرات ح.ص.س2"/>
      <sheetName val="تغییرات ح.ص.س 3"/>
      <sheetName val="گردش وجوه ج"/>
      <sheetName val="1-7"/>
      <sheetName val="A"/>
      <sheetName val="B"/>
      <sheetName val=".9"/>
      <sheetName val="9T"/>
      <sheetName val="B-2"/>
      <sheetName val="11"/>
      <sheetName val="B-1"/>
      <sheetName val="12"/>
      <sheetName val="12-1"/>
      <sheetName val="12-2"/>
      <sheetName val="12-6"/>
      <sheetName val="12-6-1"/>
      <sheetName val="12-7"/>
      <sheetName val="C"/>
      <sheetName val="13"/>
      <sheetName val="13T"/>
      <sheetName val="13-2"/>
      <sheetName val="13-1-2T"/>
      <sheetName val="D-1"/>
      <sheetName val="14و3-13"/>
      <sheetName val="14T"/>
      <sheetName val="14-1"/>
      <sheetName val="14-2T"/>
      <sheetName val="D"/>
      <sheetName val="15."/>
      <sheetName val="15T"/>
      <sheetName val="15-1"/>
      <sheetName val="15-2"/>
      <sheetName val="15-10"/>
      <sheetName val="15-12"/>
      <sheetName val="E"/>
      <sheetName val="16."/>
      <sheetName val="16T"/>
      <sheetName val="16-5"/>
      <sheetName val="F"/>
      <sheetName val="17"/>
      <sheetName val="17T"/>
      <sheetName val="G"/>
      <sheetName val="H"/>
      <sheetName val="19و18"/>
      <sheetName val="19-3"/>
      <sheetName val="18-19T"/>
      <sheetName val="19-3و20T"/>
      <sheetName val="I"/>
      <sheetName val="21"/>
      <sheetName val="J"/>
      <sheetName val="J-1"/>
      <sheetName val="21."/>
      <sheetName val="22T"/>
      <sheetName val="J-2"/>
      <sheetName val="J-3"/>
      <sheetName val="22."/>
      <sheetName val="23T"/>
      <sheetName val="K-1"/>
      <sheetName val="23"/>
      <sheetName val="24T"/>
      <sheetName val="K"/>
      <sheetName val="24"/>
      <sheetName val="25T"/>
      <sheetName val="L-1"/>
      <sheetName val="L"/>
      <sheetName val="M"/>
      <sheetName val="26و25"/>
      <sheetName val="26-27T"/>
      <sheetName val="27-1"/>
      <sheetName val="26-2"/>
      <sheetName val="27-2T"/>
      <sheetName val="M-1"/>
      <sheetName val="28"/>
      <sheetName val="28."/>
      <sheetName val="M-2"/>
      <sheetName val="M-3"/>
      <sheetName val="29-33T"/>
      <sheetName val="N"/>
      <sheetName val="29"/>
      <sheetName val="34T"/>
      <sheetName val="34-1T"/>
      <sheetName val="34-2T"/>
      <sheetName val="35-36T "/>
      <sheetName val="O"/>
      <sheetName val="30"/>
      <sheetName val="37T"/>
      <sheetName val="30-2"/>
      <sheetName val="37-2T"/>
      <sheetName val="38."/>
      <sheetName val="38-1"/>
      <sheetName val="38-2"/>
      <sheetName val="P"/>
      <sheetName val="P-1"/>
      <sheetName val="33"/>
      <sheetName val="Q"/>
      <sheetName val="R"/>
      <sheetName val="35و34"/>
      <sheetName val="37و36"/>
      <sheetName val="38-42T"/>
      <sheetName val="S"/>
      <sheetName val="38"/>
      <sheetName val="43T"/>
      <sheetName val="T"/>
      <sheetName val="U"/>
      <sheetName val="39"/>
      <sheetName val="44T"/>
      <sheetName val="V"/>
      <sheetName val="45-1"/>
      <sheetName val="45-2"/>
      <sheetName val="X"/>
      <sheetName val="46-47T"/>
      <sheetName val="43"/>
      <sheetName val="S99"/>
      <sheetName val="S00"/>
      <sheetName val="48T"/>
      <sheetName val="TS99"/>
      <sheetName val="TS00"/>
      <sheetName val="49"/>
      <sheetName val="50,50-1"/>
      <sheetName val="50-2"/>
      <sheetName val="51-54"/>
      <sheetName val="55"/>
      <sheetName val="55-1,2"/>
      <sheetName val="55-3"/>
      <sheetName val="55-3-7"/>
      <sheetName val="55-3-7-4"/>
      <sheetName val="55-3-7-5"/>
      <sheetName val="55-3-8-1"/>
      <sheetName val="55-3-8-1-1"/>
      <sheetName val="55-3-9"/>
      <sheetName val="55-3-9-1"/>
      <sheetName val="55-3-9-3"/>
      <sheetName val="55-4"/>
      <sheetName val="55-4-5-2,3"/>
      <sheetName val="55-4-5-4"/>
      <sheetName val="55-4-5-5"/>
      <sheetName val="55-4-5-4-2"/>
      <sheetName val="55-4-6,55-5"/>
      <sheetName val="55-5-5"/>
      <sheetName val="55-5-5-1"/>
      <sheetName val="55-5-7"/>
      <sheetName val="55-6"/>
      <sheetName val="55-7"/>
      <sheetName val="55-7-2"/>
      <sheetName val="55-7-2-2"/>
      <sheetName val="55-7-3,4"/>
      <sheetName val="56"/>
      <sheetName val="57-58"/>
      <sheetName val="59"/>
      <sheetName val="60"/>
      <sheetName val="61"/>
      <sheetName val="Ka"/>
      <sheetName val="T01-A"/>
      <sheetName val="T01-B"/>
      <sheetName val="T02-A"/>
      <sheetName val="T03-A"/>
      <sheetName val="T04-A"/>
      <sheetName val="T04-B"/>
      <sheetName val="T04-C"/>
      <sheetName val="T04-D"/>
      <sheetName val="T04-E"/>
      <sheetName val="T04-F"/>
      <sheetName val="T05-A"/>
      <sheetName val="T01"/>
      <sheetName val="T02"/>
      <sheetName val="T03"/>
      <sheetName val="T04"/>
      <sheetName val="T05"/>
      <sheetName val="12 ماهه"/>
      <sheetName val="شش ماهه"/>
    </sheetNames>
    <sheetDataSet>
      <sheetData sheetId="0">
        <row r="13">
          <cell r="B13" t="str">
            <v>سال 1399</v>
          </cell>
        </row>
        <row r="14">
          <cell r="D14" t="str">
            <v>سال 1400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تنظیمات"/>
      <sheetName val="فهرست"/>
      <sheetName val="حسابرس مستقل"/>
      <sheetName val="مجمع عمومی"/>
      <sheetName val="BL.01"/>
      <sheetName val="N01"/>
      <sheetName val="Edit Sh."/>
      <sheetName val="B. Sheet"/>
      <sheetName val="P.S"/>
      <sheetName val="karbarg"/>
      <sheetName val="PT"/>
      <sheetName val="ShT"/>
      <sheetName val="ET"/>
      <sheetName val="PEx"/>
      <sheetName val="ShEx"/>
      <sheetName val="EEx"/>
      <sheetName val="PKS"/>
      <sheetName val="ShKS"/>
      <sheetName val="EKS"/>
      <sheetName val="PTF"/>
      <sheetName val="ShTF"/>
      <sheetName val="ETF"/>
      <sheetName val="plz"/>
      <sheetName val="shlz"/>
      <sheetName val="elz"/>
      <sheetName val="TP"/>
      <sheetName val="TSH"/>
      <sheetName val="TS"/>
      <sheetName val="SS"/>
      <sheetName val="KB"/>
      <sheetName val="TF"/>
      <sheetName val="lz"/>
      <sheetName val="کاور"/>
      <sheetName val="سودوزیان جT"/>
      <sheetName val="تغییرات ح.ص.سT2"/>
      <sheetName val="PrT"/>
      <sheetName val="BlT"/>
      <sheetName val="CT02."/>
      <sheetName val="CT01"/>
      <sheetName val="CT02"/>
      <sheetName val="سودوزیان ج"/>
      <sheetName val="CashFT"/>
      <sheetName val="Pr"/>
      <sheetName val="Bl"/>
      <sheetName val="C01"/>
      <sheetName val="تغییرات ح.ص.س2"/>
      <sheetName val="C02."/>
      <sheetName val="C02"/>
      <sheetName val="CashF"/>
      <sheetName val="1-7"/>
      <sheetName val="P01"/>
      <sheetName val="P02"/>
      <sheetName val="P03"/>
      <sheetName val="09-11"/>
      <sheetName val="09T"/>
      <sheetName val="10-11T"/>
      <sheetName val="P04"/>
      <sheetName val="12."/>
      <sheetName val="1203"/>
      <sheetName val="1201T."/>
      <sheetName val="1202T"/>
      <sheetName val="P05"/>
      <sheetName val="13"/>
      <sheetName val="14T"/>
      <sheetName val="P06"/>
      <sheetName val="P0601"/>
      <sheetName val="15.."/>
      <sheetName val="150102"/>
      <sheetName val="150201"/>
      <sheetName val="1504"/>
      <sheetName val="1504T"/>
      <sheetName val="P07"/>
      <sheetName val="16"/>
      <sheetName val="16T."/>
      <sheetName val="P08"/>
      <sheetName val="P09"/>
      <sheetName val="17-18"/>
      <sheetName val="17-18T"/>
      <sheetName val="P10"/>
      <sheetName val="P11"/>
      <sheetName val="P12"/>
      <sheetName val="19-20"/>
      <sheetName val="19T"/>
      <sheetName val="P13"/>
      <sheetName val="20-1-1"/>
      <sheetName val="20-1-2"/>
      <sheetName val="20-2"/>
      <sheetName val="21.T"/>
      <sheetName val="P14"/>
      <sheetName val="22-23"/>
      <sheetName val="2303"/>
      <sheetName val="22-23T"/>
      <sheetName val="23-02T"/>
      <sheetName val="P15"/>
      <sheetName val="24"/>
      <sheetName val="24T."/>
      <sheetName val="25."/>
      <sheetName val="S01"/>
      <sheetName val="S02"/>
      <sheetName val="26"/>
      <sheetName val="26-27T"/>
      <sheetName val="S03"/>
      <sheetName val="28"/>
      <sheetName val="s004"/>
      <sheetName val="29"/>
      <sheetName val="29-1"/>
      <sheetName val="29-2"/>
      <sheetName val="29-6"/>
      <sheetName val="29-6-1"/>
      <sheetName val="29-7"/>
      <sheetName val="S04"/>
      <sheetName val="30T"/>
      <sheetName val="30-"/>
      <sheetName val="30-1"/>
      <sheetName val="30-2"/>
      <sheetName val="30-6"/>
      <sheetName val="30-6-1"/>
      <sheetName val="30-7"/>
      <sheetName val="S05"/>
      <sheetName val="3101"/>
      <sheetName val="3102"/>
      <sheetName val="31T"/>
      <sheetName val="31-1T-"/>
      <sheetName val="S06"/>
      <sheetName val="32-"/>
      <sheetName val="32T-"/>
      <sheetName val="32-1T-"/>
      <sheetName val="32-2T-"/>
      <sheetName val="32-9T"/>
      <sheetName val="32-11T"/>
      <sheetName val="S07"/>
      <sheetName val="33"/>
      <sheetName val="3501"/>
      <sheetName val="3502"/>
      <sheetName val="34T"/>
      <sheetName val="35T-"/>
      <sheetName val="35-2T-"/>
      <sheetName val="35-3T-"/>
      <sheetName val="S08"/>
      <sheetName val="36"/>
      <sheetName val="36-1"/>
      <sheetName val="S09"/>
      <sheetName val="37"/>
      <sheetName val="37-1"/>
      <sheetName val="37T"/>
      <sheetName val="37-5"/>
      <sheetName val="S10"/>
      <sheetName val="38"/>
      <sheetName val="38T"/>
      <sheetName val="S11"/>
      <sheetName val="39-41"/>
      <sheetName val="39-41T"/>
      <sheetName val="S12"/>
      <sheetName val="S13"/>
      <sheetName val="S14"/>
      <sheetName val="S16"/>
      <sheetName val="S17"/>
      <sheetName val="4201"/>
      <sheetName val="4202"/>
      <sheetName val="4203"/>
      <sheetName val="4204"/>
      <sheetName val="42-T"/>
      <sheetName val="42-3T"/>
      <sheetName val="42-4T"/>
      <sheetName val="42-4-1"/>
      <sheetName val="42-4-2T"/>
      <sheetName val="S18"/>
      <sheetName val="43-"/>
      <sheetName val="S15"/>
      <sheetName val="44"/>
      <sheetName val="44T"/>
      <sheetName val="S19"/>
      <sheetName val="45"/>
      <sheetName val="4501T"/>
      <sheetName val="45-3"/>
      <sheetName val="45-4"/>
      <sheetName val="S20"/>
      <sheetName val="46"/>
      <sheetName val="46T"/>
      <sheetName val="S21"/>
      <sheetName val="47"/>
      <sheetName val="47T"/>
      <sheetName val="M-1"/>
      <sheetName val="48"/>
      <sheetName val="49"/>
      <sheetName val="M-2"/>
      <sheetName val="M-3"/>
      <sheetName val="49-55T"/>
      <sheetName val="56"/>
      <sheetName val="Sina01"/>
      <sheetName val="Sina02"/>
      <sheetName val="56T"/>
      <sheetName val="57"/>
      <sheetName val="Sina01 T"/>
      <sheetName val="Sina02 T"/>
      <sheetName val="TS00"/>
      <sheetName val="TS01"/>
      <sheetName val="58-"/>
      <sheetName val="59-1"/>
      <sheetName val="59-2"/>
      <sheetName val="60-63"/>
      <sheetName val="64"/>
      <sheetName val="64-1,2"/>
      <sheetName val="64-3"/>
      <sheetName val="58-3-7"/>
      <sheetName val="58-3-7-4"/>
      <sheetName val="58-3-7-5"/>
      <sheetName val="58-3-8-1"/>
      <sheetName val="58-3-8-1-1"/>
      <sheetName val="58-3-9"/>
      <sheetName val="58-3-9-1"/>
      <sheetName val="58-3-9-3"/>
      <sheetName val="58-4"/>
      <sheetName val="58-4-5-2,3"/>
      <sheetName val="58-4-5-4"/>
      <sheetName val="58-4-5-5"/>
      <sheetName val="58-4-5-4-2"/>
      <sheetName val="58-4-6,55-5"/>
      <sheetName val="58-5-5"/>
      <sheetName val="58-5-5-1"/>
      <sheetName val="58-5-7"/>
      <sheetName val="58-6"/>
      <sheetName val="58-7"/>
      <sheetName val="58-7-2"/>
      <sheetName val="58-7-2-2"/>
      <sheetName val="64-7-3,4"/>
      <sheetName val="65"/>
      <sheetName val="66-67"/>
      <sheetName val="68"/>
      <sheetName val="69"/>
      <sheetName val="70"/>
      <sheetName val="Ka"/>
      <sheetName val="T01-A"/>
      <sheetName val="T01-B"/>
      <sheetName val="T02-A"/>
      <sheetName val="T03-A"/>
      <sheetName val="T04-A"/>
      <sheetName val="T04-B"/>
      <sheetName val="T04-C"/>
      <sheetName val="T04-D"/>
      <sheetName val="T04-E"/>
      <sheetName val="T04-F"/>
      <sheetName val="T05-A"/>
      <sheetName val="T01"/>
      <sheetName val="T02"/>
      <sheetName val="T03"/>
      <sheetName val="T04"/>
      <sheetName val="T05"/>
      <sheetName val="T06"/>
      <sheetName val="12 ماهه"/>
      <sheetName val="شش ماهه"/>
    </sheetNames>
    <sheetDataSet>
      <sheetData sheetId="229">
        <row r="69">
          <cell r="M69">
            <v>22539483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O23"/>
  <sheetViews>
    <sheetView rightToLeft="1" zoomScalePageLayoutView="0" workbookViewId="0" topLeftCell="B13">
      <selection activeCell="E27" sqref="E27"/>
    </sheetView>
  </sheetViews>
  <sheetFormatPr defaultColWidth="9.140625" defaultRowHeight="12.75"/>
  <cols>
    <col min="1" max="1" width="0.71875" style="1" hidden="1" customWidth="1"/>
    <col min="2" max="2" width="0.71875" style="57" customWidth="1"/>
    <col min="3" max="3" width="3.57421875" style="1" customWidth="1"/>
    <col min="4" max="4" width="12.421875" style="1" customWidth="1"/>
    <col min="5" max="5" width="107.140625" style="1" customWidth="1"/>
    <col min="6" max="6" width="52.8515625" style="1" customWidth="1"/>
    <col min="7" max="7" width="1.57421875" style="1" hidden="1" customWidth="1"/>
    <col min="8" max="8" width="0.85546875" style="1" customWidth="1"/>
    <col min="9" max="9" width="14.8515625" style="1" customWidth="1"/>
    <col min="10" max="10" width="14.00390625" style="1" customWidth="1"/>
    <col min="11" max="11" width="13.421875" style="1" customWidth="1"/>
    <col min="12" max="12" width="14.8515625" style="1" customWidth="1"/>
    <col min="13" max="13" width="14.00390625" style="1" customWidth="1"/>
    <col min="14" max="14" width="13.421875" style="1" customWidth="1"/>
    <col min="15" max="15" width="14.8515625" style="1" customWidth="1"/>
    <col min="16" max="16" width="14.00390625" style="1" customWidth="1"/>
    <col min="17" max="17" width="13.421875" style="1" customWidth="1"/>
    <col min="18" max="18" width="14.8515625" style="1" customWidth="1"/>
    <col min="19" max="19" width="14.00390625" style="1" customWidth="1"/>
    <col min="20" max="20" width="13.421875" style="1" customWidth="1"/>
    <col min="21" max="21" width="14.8515625" style="1" customWidth="1"/>
    <col min="22" max="22" width="14.00390625" style="1" customWidth="1"/>
    <col min="23" max="23" width="13.421875" style="1" customWidth="1"/>
    <col min="24" max="24" width="14.8515625" style="1" customWidth="1"/>
    <col min="25" max="25" width="14.00390625" style="1" customWidth="1"/>
    <col min="26" max="26" width="13.421875" style="1" customWidth="1"/>
    <col min="27" max="27" width="14.8515625" style="1" customWidth="1"/>
    <col min="28" max="28" width="14.00390625" style="1" customWidth="1"/>
    <col min="29" max="29" width="13.421875" style="1" customWidth="1"/>
    <col min="30" max="30" width="14.8515625" style="1" customWidth="1"/>
    <col min="31" max="31" width="14.00390625" style="1" customWidth="1"/>
    <col min="32" max="32" width="13.421875" style="1" customWidth="1"/>
    <col min="33" max="33" width="14.8515625" style="1" customWidth="1"/>
    <col min="34" max="34" width="14.00390625" style="1" customWidth="1"/>
    <col min="35" max="35" width="13.421875" style="1" customWidth="1"/>
    <col min="36" max="36" width="14.8515625" style="1" customWidth="1"/>
    <col min="37" max="37" width="14.00390625" style="1" customWidth="1"/>
    <col min="38" max="38" width="13.421875" style="1" customWidth="1"/>
    <col min="39" max="39" width="14.8515625" style="1" customWidth="1"/>
    <col min="40" max="40" width="14.00390625" style="1" customWidth="1"/>
    <col min="41" max="41" width="13.421875" style="1" customWidth="1"/>
    <col min="42" max="16384" width="9.140625" style="1" customWidth="1"/>
  </cols>
  <sheetData>
    <row r="1" spans="7:41" ht="5.25" customHeight="1" thickBot="1"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ht="19.5" customHeight="1" thickBot="1">
      <c r="F2" s="60"/>
    </row>
    <row r="3" spans="3:6" ht="38.25" customHeight="1" thickBot="1">
      <c r="C3" s="30" t="s">
        <v>4</v>
      </c>
      <c r="D3" s="65" t="s">
        <v>123</v>
      </c>
      <c r="E3" s="46" t="s">
        <v>135</v>
      </c>
      <c r="F3" s="46" t="s">
        <v>136</v>
      </c>
    </row>
    <row r="4" spans="1:7" ht="40.5" customHeight="1">
      <c r="A4" s="43"/>
      <c r="C4" s="17">
        <v>1</v>
      </c>
      <c r="D4" s="66" t="s">
        <v>7</v>
      </c>
      <c r="E4" s="12" t="s">
        <v>69</v>
      </c>
      <c r="F4" s="23" t="s">
        <v>8</v>
      </c>
      <c r="G4" s="34"/>
    </row>
    <row r="5" spans="1:7" ht="41.25" customHeight="1">
      <c r="A5" s="43"/>
      <c r="C5" s="18">
        <v>2</v>
      </c>
      <c r="D5" s="67" t="s">
        <v>7</v>
      </c>
      <c r="E5" s="13" t="s">
        <v>53</v>
      </c>
      <c r="F5" s="24" t="s">
        <v>8</v>
      </c>
      <c r="G5" s="34"/>
    </row>
    <row r="6" spans="1:7" ht="27.75" customHeight="1">
      <c r="A6" s="43"/>
      <c r="C6" s="18">
        <v>3</v>
      </c>
      <c r="D6" s="68" t="s">
        <v>36</v>
      </c>
      <c r="E6" s="27" t="s">
        <v>132</v>
      </c>
      <c r="F6" s="24" t="s">
        <v>124</v>
      </c>
      <c r="G6" s="40"/>
    </row>
    <row r="7" spans="1:7" ht="62.25" customHeight="1">
      <c r="A7" s="43"/>
      <c r="C7" s="18">
        <v>4</v>
      </c>
      <c r="D7" s="69" t="s">
        <v>37</v>
      </c>
      <c r="E7" s="14" t="s">
        <v>125</v>
      </c>
      <c r="F7" s="24" t="s">
        <v>129</v>
      </c>
      <c r="G7" s="34"/>
    </row>
    <row r="8" spans="1:7" ht="59.25" customHeight="1">
      <c r="A8" s="43"/>
      <c r="C8" s="18">
        <v>5</v>
      </c>
      <c r="D8" s="69" t="s">
        <v>38</v>
      </c>
      <c r="E8" s="14" t="s">
        <v>54</v>
      </c>
      <c r="F8" s="24" t="s">
        <v>126</v>
      </c>
      <c r="G8" s="34"/>
    </row>
    <row r="9" spans="1:7" ht="43.5" customHeight="1">
      <c r="A9" s="38"/>
      <c r="C9" s="18">
        <v>6</v>
      </c>
      <c r="D9" s="69" t="s">
        <v>39</v>
      </c>
      <c r="E9" s="27" t="s">
        <v>131</v>
      </c>
      <c r="F9" s="25" t="s">
        <v>59</v>
      </c>
      <c r="G9" s="41"/>
    </row>
    <row r="10" spans="1:7" ht="23.25" customHeight="1">
      <c r="A10" s="43"/>
      <c r="C10" s="18">
        <v>7</v>
      </c>
      <c r="D10" s="68" t="s">
        <v>40</v>
      </c>
      <c r="E10" s="14" t="s">
        <v>55</v>
      </c>
      <c r="F10" s="24" t="s">
        <v>8</v>
      </c>
      <c r="G10" s="34"/>
    </row>
    <row r="11" spans="1:7" ht="38.25" customHeight="1">
      <c r="A11" s="43"/>
      <c r="C11" s="18">
        <v>8</v>
      </c>
      <c r="D11" s="69" t="s">
        <v>41</v>
      </c>
      <c r="E11" s="11" t="s">
        <v>34</v>
      </c>
      <c r="F11" s="26" t="s">
        <v>63</v>
      </c>
      <c r="G11" s="39"/>
    </row>
    <row r="12" spans="1:7" ht="24.75" customHeight="1">
      <c r="A12" s="43"/>
      <c r="C12" s="18">
        <v>9</v>
      </c>
      <c r="D12" s="68" t="s">
        <v>42</v>
      </c>
      <c r="E12" s="11" t="s">
        <v>32</v>
      </c>
      <c r="F12" s="24" t="s">
        <v>8</v>
      </c>
      <c r="G12" s="34"/>
    </row>
    <row r="13" spans="1:7" ht="24.75" customHeight="1">
      <c r="A13" s="43"/>
      <c r="C13" s="18">
        <v>10</v>
      </c>
      <c r="D13" s="68" t="s">
        <v>43</v>
      </c>
      <c r="E13" s="11" t="s">
        <v>68</v>
      </c>
      <c r="F13" s="24" t="s">
        <v>8</v>
      </c>
      <c r="G13" s="34"/>
    </row>
    <row r="14" spans="1:7" ht="53.25" customHeight="1">
      <c r="A14" s="38"/>
      <c r="C14" s="18">
        <v>11</v>
      </c>
      <c r="D14" s="69" t="s">
        <v>44</v>
      </c>
      <c r="E14" s="14" t="s">
        <v>67</v>
      </c>
      <c r="F14" s="26" t="s">
        <v>139</v>
      </c>
      <c r="G14" s="38"/>
    </row>
    <row r="15" spans="1:7" ht="24.75" customHeight="1">
      <c r="A15" s="43"/>
      <c r="C15" s="18">
        <v>12</v>
      </c>
      <c r="D15" s="68" t="s">
        <v>45</v>
      </c>
      <c r="E15" s="14" t="s">
        <v>66</v>
      </c>
      <c r="F15" s="24" t="s">
        <v>8</v>
      </c>
      <c r="G15" s="34"/>
    </row>
    <row r="16" spans="1:7" ht="39" customHeight="1">
      <c r="A16" s="43"/>
      <c r="C16" s="18">
        <v>13</v>
      </c>
      <c r="D16" s="68" t="s">
        <v>46</v>
      </c>
      <c r="E16" s="14" t="s">
        <v>56</v>
      </c>
      <c r="F16" s="24" t="s">
        <v>8</v>
      </c>
      <c r="G16" s="34"/>
    </row>
    <row r="17" spans="1:7" ht="43.5" customHeight="1">
      <c r="A17" s="43"/>
      <c r="C17" s="18">
        <v>14</v>
      </c>
      <c r="D17" s="69" t="s">
        <v>47</v>
      </c>
      <c r="E17" s="27" t="s">
        <v>57</v>
      </c>
      <c r="F17" s="24" t="s">
        <v>130</v>
      </c>
      <c r="G17" s="42"/>
    </row>
    <row r="18" spans="1:7" ht="41.25" customHeight="1">
      <c r="A18" s="43"/>
      <c r="C18" s="18">
        <v>15</v>
      </c>
      <c r="D18" s="68" t="s">
        <v>48</v>
      </c>
      <c r="E18" s="14" t="s">
        <v>127</v>
      </c>
      <c r="F18" s="24" t="s">
        <v>8</v>
      </c>
      <c r="G18" s="34"/>
    </row>
    <row r="19" spans="1:7" ht="25.5" customHeight="1">
      <c r="A19" s="43"/>
      <c r="C19" s="18">
        <v>16</v>
      </c>
      <c r="D19" s="69" t="s">
        <v>49</v>
      </c>
      <c r="E19" s="27" t="s">
        <v>133</v>
      </c>
      <c r="F19" s="25" t="s">
        <v>58</v>
      </c>
      <c r="G19" s="41"/>
    </row>
    <row r="20" spans="1:7" ht="40.5" customHeight="1">
      <c r="A20" s="43"/>
      <c r="C20" s="18">
        <v>17</v>
      </c>
      <c r="D20" s="69" t="s">
        <v>50</v>
      </c>
      <c r="E20" s="27" t="s">
        <v>134</v>
      </c>
      <c r="F20" s="25" t="s">
        <v>58</v>
      </c>
      <c r="G20" s="41"/>
    </row>
    <row r="21" spans="1:7" ht="25.5" customHeight="1">
      <c r="A21" s="43"/>
      <c r="C21" s="18">
        <v>18</v>
      </c>
      <c r="D21" s="68" t="s">
        <v>51</v>
      </c>
      <c r="E21" s="14" t="s">
        <v>65</v>
      </c>
      <c r="F21" s="24" t="s">
        <v>8</v>
      </c>
      <c r="G21" s="34"/>
    </row>
    <row r="22" spans="1:7" ht="38.25" customHeight="1">
      <c r="A22" s="43"/>
      <c r="C22" s="70">
        <v>19</v>
      </c>
      <c r="D22" s="71" t="s">
        <v>52</v>
      </c>
      <c r="E22" s="72" t="s">
        <v>60</v>
      </c>
      <c r="F22" s="73" t="s">
        <v>128</v>
      </c>
      <c r="G22" s="34"/>
    </row>
    <row r="23" spans="1:7" ht="36.75" customHeight="1" thickBot="1">
      <c r="A23" s="43"/>
      <c r="C23" s="19">
        <v>20</v>
      </c>
      <c r="D23" s="47" t="s">
        <v>3</v>
      </c>
      <c r="E23" s="15" t="s">
        <v>137</v>
      </c>
      <c r="F23" s="56" t="s">
        <v>138</v>
      </c>
      <c r="G23" s="34"/>
    </row>
  </sheetData>
  <sheetProtection/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1"/>
  <sheetViews>
    <sheetView rightToLeft="1" zoomScalePageLayoutView="0" workbookViewId="0" topLeftCell="A1">
      <selection activeCell="I6" sqref="I6"/>
    </sheetView>
  </sheetViews>
  <sheetFormatPr defaultColWidth="9.140625" defaultRowHeight="12.75"/>
  <cols>
    <col min="1" max="1" width="0.85546875" style="1" customWidth="1"/>
    <col min="2" max="2" width="4.140625" style="1" customWidth="1"/>
    <col min="3" max="3" width="41.140625" style="1" customWidth="1"/>
    <col min="4" max="4" width="14.8515625" style="1" hidden="1" customWidth="1"/>
    <col min="5" max="10" width="10.57421875" style="1" customWidth="1"/>
    <col min="11" max="16384" width="9.140625" style="1" customWidth="1"/>
  </cols>
  <sheetData>
    <row r="1" spans="5:7" ht="9.75" customHeight="1">
      <c r="E1" s="9"/>
      <c r="F1" s="9"/>
      <c r="G1" s="9"/>
    </row>
    <row r="2" spans="5:7" ht="9.75" customHeight="1" thickBot="1">
      <c r="E2" s="9"/>
      <c r="F2" s="9"/>
      <c r="G2" s="9"/>
    </row>
    <row r="3" spans="2:10" s="3" customFormat="1" ht="32.25" customHeight="1" thickBot="1">
      <c r="B3" s="873" t="s">
        <v>820</v>
      </c>
      <c r="C3" s="874"/>
      <c r="D3" s="874"/>
      <c r="E3" s="875"/>
      <c r="F3" s="873" t="s">
        <v>833</v>
      </c>
      <c r="G3" s="874"/>
      <c r="H3" s="874"/>
      <c r="I3" s="875"/>
      <c r="J3" s="93" t="s">
        <v>35</v>
      </c>
    </row>
    <row r="4" spans="2:10" s="3" customFormat="1" ht="30.75" customHeight="1" thickBot="1">
      <c r="B4" s="850" t="s">
        <v>4</v>
      </c>
      <c r="C4" s="877" t="s">
        <v>101</v>
      </c>
      <c r="D4" s="878"/>
      <c r="E4" s="847" t="s">
        <v>822</v>
      </c>
      <c r="F4" s="848"/>
      <c r="G4" s="848"/>
      <c r="H4" s="848"/>
      <c r="I4" s="848"/>
      <c r="J4" s="849"/>
    </row>
    <row r="5" spans="2:10" s="2" customFormat="1" ht="26.25" customHeight="1" thickBot="1">
      <c r="B5" s="851"/>
      <c r="C5" s="879" t="s">
        <v>102</v>
      </c>
      <c r="D5" s="879" t="s">
        <v>103</v>
      </c>
      <c r="E5" s="835">
        <v>1401</v>
      </c>
      <c r="F5" s="836"/>
      <c r="G5" s="835">
        <v>1400</v>
      </c>
      <c r="H5" s="836"/>
      <c r="I5" s="835">
        <v>1399</v>
      </c>
      <c r="J5" s="836"/>
    </row>
    <row r="6" spans="2:10" s="2" customFormat="1" ht="23.25" customHeight="1" thickBot="1">
      <c r="B6" s="852"/>
      <c r="C6" s="880"/>
      <c r="D6" s="880"/>
      <c r="E6" s="171" t="s">
        <v>276</v>
      </c>
      <c r="F6" s="171" t="s">
        <v>61</v>
      </c>
      <c r="G6" s="171" t="s">
        <v>276</v>
      </c>
      <c r="H6" s="171" t="s">
        <v>61</v>
      </c>
      <c r="I6" s="171" t="s">
        <v>276</v>
      </c>
      <c r="J6" s="171" t="s">
        <v>61</v>
      </c>
    </row>
    <row r="7" spans="2:10" s="2" customFormat="1" ht="25.5" customHeight="1" thickBot="1">
      <c r="B7" s="138">
        <v>1</v>
      </c>
      <c r="C7" s="182" t="s">
        <v>282</v>
      </c>
      <c r="D7" s="306"/>
      <c r="E7" s="307">
        <v>0</v>
      </c>
      <c r="F7" s="308">
        <v>0</v>
      </c>
      <c r="G7" s="307">
        <v>0</v>
      </c>
      <c r="H7" s="308">
        <v>0</v>
      </c>
      <c r="I7" s="307">
        <v>0</v>
      </c>
      <c r="J7" s="308">
        <v>0</v>
      </c>
    </row>
    <row r="8" spans="2:10" s="2" customFormat="1" ht="25.5" customHeight="1" thickBot="1">
      <c r="B8" s="93" t="s">
        <v>3</v>
      </c>
      <c r="C8" s="139" t="s">
        <v>5</v>
      </c>
      <c r="D8" s="139"/>
      <c r="E8" s="140">
        <f aca="true" t="shared" si="0" ref="E8:J8">SUM(E7:E7)</f>
        <v>0</v>
      </c>
      <c r="F8" s="140">
        <f t="shared" si="0"/>
        <v>0</v>
      </c>
      <c r="G8" s="140">
        <f t="shared" si="0"/>
        <v>0</v>
      </c>
      <c r="H8" s="140">
        <f t="shared" si="0"/>
        <v>0</v>
      </c>
      <c r="I8" s="140">
        <f t="shared" si="0"/>
        <v>0</v>
      </c>
      <c r="J8" s="140">
        <f t="shared" si="0"/>
        <v>0</v>
      </c>
    </row>
    <row r="10" spans="3:9" ht="21" customHeight="1" hidden="1">
      <c r="C10" s="876" t="s">
        <v>673</v>
      </c>
      <c r="D10" s="876"/>
      <c r="E10" s="876"/>
      <c r="F10" s="876"/>
      <c r="G10" s="876"/>
      <c r="H10" s="876"/>
      <c r="I10" s="876"/>
    </row>
    <row r="11" spans="3:9" ht="18" hidden="1">
      <c r="C11" s="876"/>
      <c r="D11" s="876"/>
      <c r="E11" s="876"/>
      <c r="F11" s="876"/>
      <c r="G11" s="876"/>
      <c r="H11" s="876"/>
      <c r="I11" s="876"/>
    </row>
  </sheetData>
  <sheetProtection/>
  <mergeCells count="11">
    <mergeCell ref="E5:F5"/>
    <mergeCell ref="G5:H5"/>
    <mergeCell ref="F3:I3"/>
    <mergeCell ref="I5:J5"/>
    <mergeCell ref="B3:E3"/>
    <mergeCell ref="C10:I11"/>
    <mergeCell ref="B4:B6"/>
    <mergeCell ref="C4:D4"/>
    <mergeCell ref="E4:J4"/>
    <mergeCell ref="C5:C6"/>
    <mergeCell ref="D5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2"/>
  <sheetViews>
    <sheetView rightToLeft="1" zoomScale="89" zoomScaleNormal="89" zoomScaleSheetLayoutView="80" zoomScalePageLayoutView="0" workbookViewId="0" topLeftCell="A1">
      <selection activeCell="B2" sqref="B2"/>
    </sheetView>
  </sheetViews>
  <sheetFormatPr defaultColWidth="9.140625" defaultRowHeight="12.75"/>
  <cols>
    <col min="1" max="1" width="6.140625" style="476" customWidth="1"/>
    <col min="2" max="2" width="60.140625" style="476" customWidth="1"/>
    <col min="3" max="3" width="4.57421875" style="476" customWidth="1"/>
    <col min="4" max="11" width="4.140625" style="477" customWidth="1"/>
    <col min="12" max="12" width="18.57421875" style="477" bestFit="1" customWidth="1"/>
    <col min="13" max="13" width="18.8515625" style="650" customWidth="1"/>
    <col min="14" max="14" width="19.00390625" style="650" customWidth="1"/>
    <col min="15" max="15" width="20.421875" style="650" customWidth="1"/>
    <col min="16" max="16" width="17.7109375" style="651" customWidth="1"/>
    <col min="17" max="17" width="21.140625" style="650" customWidth="1"/>
    <col min="18" max="18" width="7.57421875" style="652" customWidth="1"/>
    <col min="19" max="19" width="7.57421875" style="650" customWidth="1"/>
    <col min="20" max="20" width="12.28125" style="476" customWidth="1"/>
    <col min="21" max="22" width="13.140625" style="476" customWidth="1"/>
    <col min="23" max="23" width="16.8515625" style="476" customWidth="1"/>
    <col min="24" max="24" width="13.140625" style="476" customWidth="1"/>
    <col min="25" max="25" width="84.140625" style="476" bestFit="1" customWidth="1"/>
    <col min="26" max="26" width="21.57421875" style="476" customWidth="1"/>
    <col min="27" max="27" width="10.421875" style="476" customWidth="1"/>
    <col min="28" max="28" width="14.8515625" style="476" customWidth="1"/>
    <col min="29" max="29" width="13.57421875" style="477" customWidth="1"/>
    <col min="30" max="30" width="13.28125" style="476" customWidth="1"/>
    <col min="31" max="31" width="11.57421875" style="476" customWidth="1"/>
    <col min="32" max="32" width="13.57421875" style="476" customWidth="1"/>
    <col min="33" max="33" width="17.421875" style="476" customWidth="1"/>
    <col min="34" max="34" width="10.57421875" style="476" customWidth="1"/>
    <col min="35" max="35" width="9.00390625" style="476" bestFit="1" customWidth="1"/>
    <col min="36" max="36" width="10.421875" style="476" bestFit="1" customWidth="1"/>
    <col min="37" max="46" width="9.140625" style="476" customWidth="1"/>
    <col min="47" max="47" width="12.140625" style="476" customWidth="1"/>
    <col min="48" max="16384" width="9.140625" style="476" customWidth="1"/>
  </cols>
  <sheetData>
    <row r="1" spans="1:39" s="472" customFormat="1" ht="19.5">
      <c r="A1" s="914"/>
      <c r="B1" s="914"/>
      <c r="C1" s="914"/>
      <c r="D1" s="914"/>
      <c r="E1" s="914"/>
      <c r="F1" s="914"/>
      <c r="G1" s="914"/>
      <c r="H1" s="914"/>
      <c r="I1" s="914"/>
      <c r="J1" s="914"/>
      <c r="K1" s="914"/>
      <c r="L1" s="914"/>
      <c r="M1" s="914"/>
      <c r="N1" s="914"/>
      <c r="O1" s="914"/>
      <c r="P1" s="914"/>
      <c r="Q1" s="914"/>
      <c r="R1" s="914"/>
      <c r="S1" s="914"/>
      <c r="T1" s="914"/>
      <c r="U1" s="914"/>
      <c r="V1" s="914"/>
      <c r="W1" s="914"/>
      <c r="X1" s="914"/>
      <c r="Y1" s="914"/>
      <c r="Z1" s="914"/>
      <c r="AA1" s="914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</row>
    <row r="2" spans="1:26" ht="26.25">
      <c r="A2" s="474"/>
      <c r="B2" s="653" t="s">
        <v>834</v>
      </c>
      <c r="C2" s="654"/>
      <c r="D2" s="654"/>
      <c r="E2" s="654"/>
      <c r="F2" s="654"/>
      <c r="G2" s="654"/>
      <c r="H2" s="654"/>
      <c r="I2" s="654"/>
      <c r="J2" s="654"/>
      <c r="K2" s="654"/>
      <c r="L2" s="474"/>
      <c r="M2" s="474"/>
      <c r="N2" s="474"/>
      <c r="O2" s="474"/>
      <c r="P2" s="474"/>
      <c r="Q2" s="474"/>
      <c r="R2" s="474"/>
      <c r="S2" s="474"/>
      <c r="T2" s="474"/>
      <c r="U2" s="474"/>
      <c r="V2" s="474"/>
      <c r="W2" s="474"/>
      <c r="X2" s="474"/>
      <c r="Y2" s="474"/>
      <c r="Z2" s="474"/>
    </row>
    <row r="3" spans="1:29" ht="24.75" customHeight="1">
      <c r="A3" s="474"/>
      <c r="B3" s="655" t="s">
        <v>283</v>
      </c>
      <c r="C3" s="654"/>
      <c r="D3" s="654"/>
      <c r="E3" s="654"/>
      <c r="F3" s="654"/>
      <c r="G3" s="654"/>
      <c r="H3" s="654"/>
      <c r="I3" s="654"/>
      <c r="J3" s="654"/>
      <c r="K3" s="65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315"/>
      <c r="X3" s="915"/>
      <c r="Y3" s="915"/>
      <c r="Z3" s="915" t="s">
        <v>284</v>
      </c>
      <c r="AC3" s="476"/>
    </row>
    <row r="4" spans="1:29" ht="7.5" customHeight="1" thickBot="1">
      <c r="A4" s="478"/>
      <c r="B4" s="474"/>
      <c r="C4" s="475"/>
      <c r="D4" s="475"/>
      <c r="E4" s="475"/>
      <c r="F4" s="475"/>
      <c r="G4" s="475"/>
      <c r="H4" s="475"/>
      <c r="I4" s="475"/>
      <c r="J4" s="475"/>
      <c r="K4" s="475"/>
      <c r="L4" s="474"/>
      <c r="M4" s="474"/>
      <c r="N4" s="474"/>
      <c r="O4" s="474"/>
      <c r="P4" s="474"/>
      <c r="Q4" s="474"/>
      <c r="R4" s="474"/>
      <c r="S4" s="474"/>
      <c r="T4" s="474"/>
      <c r="U4" s="474"/>
      <c r="V4" s="474"/>
      <c r="W4" s="316"/>
      <c r="X4" s="916"/>
      <c r="Y4" s="916"/>
      <c r="Z4" s="916"/>
      <c r="AC4" s="476"/>
    </row>
    <row r="5" spans="1:29" ht="20.25" customHeight="1" thickBot="1">
      <c r="A5" s="919" t="s">
        <v>4</v>
      </c>
      <c r="B5" s="888" t="s">
        <v>835</v>
      </c>
      <c r="C5" s="882" t="s">
        <v>836</v>
      </c>
      <c r="D5" s="883"/>
      <c r="E5" s="883"/>
      <c r="F5" s="883"/>
      <c r="G5" s="883"/>
      <c r="H5" s="883"/>
      <c r="I5" s="883"/>
      <c r="J5" s="883"/>
      <c r="K5" s="884"/>
      <c r="L5" s="881" t="s">
        <v>285</v>
      </c>
      <c r="M5" s="881"/>
      <c r="N5" s="881"/>
      <c r="O5" s="881"/>
      <c r="P5" s="881"/>
      <c r="Q5" s="881"/>
      <c r="R5" s="881"/>
      <c r="S5" s="881"/>
      <c r="T5" s="881"/>
      <c r="U5" s="882" t="s">
        <v>837</v>
      </c>
      <c r="V5" s="883"/>
      <c r="W5" s="883"/>
      <c r="X5" s="884"/>
      <c r="Y5" s="888" t="s">
        <v>286</v>
      </c>
      <c r="Z5" s="883" t="s">
        <v>473</v>
      </c>
      <c r="AA5" s="884"/>
      <c r="AC5" s="476"/>
    </row>
    <row r="6" spans="1:29" ht="22.5" customHeight="1" thickBot="1">
      <c r="A6" s="920"/>
      <c r="B6" s="889"/>
      <c r="C6" s="885"/>
      <c r="D6" s="886"/>
      <c r="E6" s="886"/>
      <c r="F6" s="886"/>
      <c r="G6" s="886"/>
      <c r="H6" s="886"/>
      <c r="I6" s="886"/>
      <c r="J6" s="886"/>
      <c r="K6" s="887"/>
      <c r="L6" s="891" t="s">
        <v>471</v>
      </c>
      <c r="M6" s="883" t="s">
        <v>287</v>
      </c>
      <c r="N6" s="883"/>
      <c r="O6" s="883"/>
      <c r="P6" s="891" t="s">
        <v>472</v>
      </c>
      <c r="Q6" s="917" t="s">
        <v>288</v>
      </c>
      <c r="R6" s="891" t="s">
        <v>289</v>
      </c>
      <c r="S6" s="922" t="s">
        <v>290</v>
      </c>
      <c r="T6" s="891" t="s">
        <v>1115</v>
      </c>
      <c r="U6" s="885"/>
      <c r="V6" s="886"/>
      <c r="W6" s="886"/>
      <c r="X6" s="887"/>
      <c r="Y6" s="889"/>
      <c r="Z6" s="888" t="s">
        <v>838</v>
      </c>
      <c r="AA6" s="884" t="s">
        <v>839</v>
      </c>
      <c r="AC6" s="476"/>
    </row>
    <row r="7" spans="1:29" ht="39.75" customHeight="1" thickBot="1">
      <c r="A7" s="921"/>
      <c r="B7" s="890"/>
      <c r="C7" s="479" t="s">
        <v>291</v>
      </c>
      <c r="D7" s="480" t="s">
        <v>292</v>
      </c>
      <c r="E7" s="480" t="s">
        <v>293</v>
      </c>
      <c r="F7" s="480" t="s">
        <v>294</v>
      </c>
      <c r="G7" s="480" t="s">
        <v>295</v>
      </c>
      <c r="H7" s="480" t="s">
        <v>296</v>
      </c>
      <c r="I7" s="480" t="s">
        <v>297</v>
      </c>
      <c r="J7" s="480" t="s">
        <v>298</v>
      </c>
      <c r="K7" s="481" t="s">
        <v>299</v>
      </c>
      <c r="L7" s="892"/>
      <c r="M7" s="482" t="s">
        <v>300</v>
      </c>
      <c r="N7" s="483" t="s">
        <v>301</v>
      </c>
      <c r="O7" s="484" t="s">
        <v>0</v>
      </c>
      <c r="P7" s="892"/>
      <c r="Q7" s="918"/>
      <c r="R7" s="892"/>
      <c r="S7" s="923"/>
      <c r="T7" s="892"/>
      <c r="U7" s="485" t="s">
        <v>840</v>
      </c>
      <c r="V7" s="485" t="s">
        <v>302</v>
      </c>
      <c r="W7" s="485" t="s">
        <v>841</v>
      </c>
      <c r="X7" s="485" t="s">
        <v>842</v>
      </c>
      <c r="Y7" s="890"/>
      <c r="Z7" s="890"/>
      <c r="AA7" s="893"/>
      <c r="AC7" s="476"/>
    </row>
    <row r="8" spans="1:29" ht="15" customHeight="1">
      <c r="A8" s="894">
        <v>1</v>
      </c>
      <c r="B8" s="909" t="s">
        <v>304</v>
      </c>
      <c r="C8" s="488"/>
      <c r="D8" s="488"/>
      <c r="E8" s="488"/>
      <c r="F8" s="488"/>
      <c r="G8" s="488"/>
      <c r="H8" s="488"/>
      <c r="I8" s="488" t="s">
        <v>843</v>
      </c>
      <c r="J8" s="488"/>
      <c r="K8" s="488"/>
      <c r="L8" s="489">
        <v>0</v>
      </c>
      <c r="M8" s="490">
        <v>0</v>
      </c>
      <c r="N8" s="491">
        <v>0</v>
      </c>
      <c r="O8" s="490">
        <v>0</v>
      </c>
      <c r="P8" s="492" t="s">
        <v>305</v>
      </c>
      <c r="Q8" s="493" t="s">
        <v>309</v>
      </c>
      <c r="R8" s="488" t="s">
        <v>844</v>
      </c>
      <c r="S8" s="494">
        <v>0.005</v>
      </c>
      <c r="T8" s="493" t="s">
        <v>1116</v>
      </c>
      <c r="U8" s="495">
        <v>2218608000</v>
      </c>
      <c r="V8" s="495">
        <v>0</v>
      </c>
      <c r="W8" s="495">
        <v>2218608000</v>
      </c>
      <c r="X8" s="495">
        <v>1109304000</v>
      </c>
      <c r="Y8" s="495">
        <v>1109304000</v>
      </c>
      <c r="Z8" s="496" t="s">
        <v>845</v>
      </c>
      <c r="AA8" s="497">
        <v>2700000000</v>
      </c>
      <c r="AC8" s="476"/>
    </row>
    <row r="9" spans="1:29" ht="15" customHeight="1">
      <c r="A9" s="895"/>
      <c r="B9" s="910"/>
      <c r="C9" s="500"/>
      <c r="D9" s="500"/>
      <c r="E9" s="500"/>
      <c r="F9" s="500"/>
      <c r="G9" s="500"/>
      <c r="H9" s="500"/>
      <c r="I9" s="500" t="s">
        <v>843</v>
      </c>
      <c r="J9" s="500"/>
      <c r="K9" s="500"/>
      <c r="L9" s="501">
        <v>0</v>
      </c>
      <c r="M9" s="502">
        <v>0</v>
      </c>
      <c r="N9" s="503">
        <v>0</v>
      </c>
      <c r="O9" s="504">
        <v>0</v>
      </c>
      <c r="P9" s="505" t="s">
        <v>305</v>
      </c>
      <c r="Q9" s="506" t="s">
        <v>309</v>
      </c>
      <c r="R9" s="507" t="s">
        <v>844</v>
      </c>
      <c r="S9" s="508">
        <v>0.01</v>
      </c>
      <c r="T9" s="558" t="s">
        <v>1117</v>
      </c>
      <c r="U9" s="509">
        <v>1450161887</v>
      </c>
      <c r="V9" s="509">
        <v>0</v>
      </c>
      <c r="W9" s="509">
        <v>1450161887</v>
      </c>
      <c r="X9" s="509">
        <v>725080943.5</v>
      </c>
      <c r="Y9" s="510">
        <v>725080943.5</v>
      </c>
      <c r="Z9" s="511" t="s">
        <v>845</v>
      </c>
      <c r="AA9" s="512">
        <v>1600000000</v>
      </c>
      <c r="AC9" s="476"/>
    </row>
    <row r="10" spans="1:29" ht="15" customHeight="1" thickBot="1">
      <c r="A10" s="902"/>
      <c r="B10" s="911"/>
      <c r="C10" s="500"/>
      <c r="D10" s="500"/>
      <c r="E10" s="500"/>
      <c r="F10" s="500"/>
      <c r="G10" s="500"/>
      <c r="H10" s="500"/>
      <c r="I10" s="500" t="s">
        <v>843</v>
      </c>
      <c r="J10" s="500"/>
      <c r="K10" s="500"/>
      <c r="L10" s="581">
        <v>2378688000000</v>
      </c>
      <c r="M10" s="581">
        <v>2378688000000</v>
      </c>
      <c r="N10" s="503">
        <v>0</v>
      </c>
      <c r="O10" s="581">
        <v>2378688000000</v>
      </c>
      <c r="P10" s="505" t="s">
        <v>846</v>
      </c>
      <c r="Q10" s="506"/>
      <c r="R10" s="507"/>
      <c r="S10" s="508"/>
      <c r="T10" s="558"/>
      <c r="U10" s="509"/>
      <c r="V10" s="509"/>
      <c r="W10" s="509">
        <v>0</v>
      </c>
      <c r="X10" s="509"/>
      <c r="Y10" s="510">
        <v>2378688000000</v>
      </c>
      <c r="Z10" s="514"/>
      <c r="AA10" s="512">
        <v>0</v>
      </c>
      <c r="AC10" s="476"/>
    </row>
    <row r="11" spans="1:29" ht="24.75" customHeight="1" thickBot="1">
      <c r="A11" s="905" t="s">
        <v>0</v>
      </c>
      <c r="B11" s="908"/>
      <c r="C11" s="515" t="s">
        <v>3</v>
      </c>
      <c r="D11" s="515" t="s">
        <v>3</v>
      </c>
      <c r="E11" s="515" t="s">
        <v>3</v>
      </c>
      <c r="F11" s="515" t="s">
        <v>3</v>
      </c>
      <c r="G11" s="515" t="s">
        <v>3</v>
      </c>
      <c r="H11" s="515" t="s">
        <v>3</v>
      </c>
      <c r="I11" s="515" t="s">
        <v>3</v>
      </c>
      <c r="J11" s="515" t="s">
        <v>3</v>
      </c>
      <c r="K11" s="515" t="s">
        <v>3</v>
      </c>
      <c r="L11" s="742">
        <v>2378688000000</v>
      </c>
      <c r="M11" s="742">
        <v>2378688000000</v>
      </c>
      <c r="N11" s="516">
        <v>0</v>
      </c>
      <c r="O11" s="742">
        <v>2378688000000</v>
      </c>
      <c r="P11" s="518" t="s">
        <v>3</v>
      </c>
      <c r="Q11" s="519" t="s">
        <v>3</v>
      </c>
      <c r="R11" s="515" t="s">
        <v>3</v>
      </c>
      <c r="S11" s="520" t="s">
        <v>3</v>
      </c>
      <c r="T11" s="519" t="s">
        <v>3</v>
      </c>
      <c r="U11" s="521">
        <v>3668769887</v>
      </c>
      <c r="V11" s="521">
        <v>0</v>
      </c>
      <c r="W11" s="521">
        <v>3668769887</v>
      </c>
      <c r="X11" s="521">
        <v>1834384943.5</v>
      </c>
      <c r="Y11" s="521">
        <v>2380522384943.5</v>
      </c>
      <c r="Z11" s="522"/>
      <c r="AA11" s="523">
        <v>4300000000</v>
      </c>
      <c r="AC11" s="476"/>
    </row>
    <row r="12" spans="1:29" ht="15" customHeight="1">
      <c r="A12" s="894">
        <v>2</v>
      </c>
      <c r="B12" s="909" t="s">
        <v>307</v>
      </c>
      <c r="C12" s="488"/>
      <c r="D12" s="488"/>
      <c r="E12" s="488"/>
      <c r="F12" s="488"/>
      <c r="G12" s="488"/>
      <c r="H12" s="488"/>
      <c r="I12" s="488"/>
      <c r="J12" s="488" t="s">
        <v>847</v>
      </c>
      <c r="K12" s="488"/>
      <c r="L12" s="524">
        <v>1000000000000</v>
      </c>
      <c r="M12" s="525">
        <v>1070941203745</v>
      </c>
      <c r="N12" s="526">
        <v>0</v>
      </c>
      <c r="O12" s="525">
        <v>1070941203745</v>
      </c>
      <c r="P12" s="492" t="s">
        <v>140</v>
      </c>
      <c r="Q12" s="527" t="s">
        <v>848</v>
      </c>
      <c r="R12" s="492" t="s">
        <v>844</v>
      </c>
      <c r="S12" s="528">
        <v>0.24</v>
      </c>
      <c r="T12" s="493" t="s">
        <v>1118</v>
      </c>
      <c r="U12" s="495"/>
      <c r="V12" s="495"/>
      <c r="W12" s="495">
        <v>0</v>
      </c>
      <c r="X12" s="495"/>
      <c r="Y12" s="495">
        <v>1070941203745</v>
      </c>
      <c r="Z12" s="496" t="s">
        <v>849</v>
      </c>
      <c r="AA12" s="497">
        <v>3293000000000</v>
      </c>
      <c r="AC12" s="476"/>
    </row>
    <row r="13" spans="1:29" ht="15" customHeight="1">
      <c r="A13" s="895"/>
      <c r="B13" s="910"/>
      <c r="C13" s="500"/>
      <c r="D13" s="500"/>
      <c r="E13" s="500"/>
      <c r="F13" s="500"/>
      <c r="G13" s="500"/>
      <c r="H13" s="500"/>
      <c r="I13" s="500"/>
      <c r="J13" s="500" t="s">
        <v>847</v>
      </c>
      <c r="K13" s="500"/>
      <c r="L13" s="529">
        <v>168000000000</v>
      </c>
      <c r="M13" s="530">
        <v>164106082188</v>
      </c>
      <c r="N13" s="531">
        <v>0</v>
      </c>
      <c r="O13" s="530">
        <v>164106082188</v>
      </c>
      <c r="P13" s="532" t="s">
        <v>140</v>
      </c>
      <c r="Q13" s="533" t="s">
        <v>694</v>
      </c>
      <c r="R13" s="532" t="s">
        <v>844</v>
      </c>
      <c r="S13" s="534">
        <v>0.18</v>
      </c>
      <c r="T13" s="558" t="s">
        <v>1119</v>
      </c>
      <c r="U13" s="510"/>
      <c r="V13" s="510"/>
      <c r="W13" s="510">
        <v>0</v>
      </c>
      <c r="X13" s="510"/>
      <c r="Y13" s="509">
        <v>164106082188</v>
      </c>
      <c r="Z13" s="535" t="s">
        <v>850</v>
      </c>
      <c r="AA13" s="512">
        <v>421900000000</v>
      </c>
      <c r="AC13" s="476"/>
    </row>
    <row r="14" spans="1:29" ht="15" customHeight="1">
      <c r="A14" s="895"/>
      <c r="B14" s="910"/>
      <c r="C14" s="500"/>
      <c r="D14" s="500"/>
      <c r="E14" s="500"/>
      <c r="F14" s="500"/>
      <c r="G14" s="500"/>
      <c r="H14" s="500"/>
      <c r="I14" s="500"/>
      <c r="J14" s="500" t="s">
        <v>847</v>
      </c>
      <c r="K14" s="500"/>
      <c r="L14" s="529">
        <v>2926000000000</v>
      </c>
      <c r="M14" s="530">
        <v>2972634172463</v>
      </c>
      <c r="N14" s="531">
        <v>0</v>
      </c>
      <c r="O14" s="530">
        <v>2972634172463</v>
      </c>
      <c r="P14" s="532" t="s">
        <v>271</v>
      </c>
      <c r="Q14" s="533" t="s">
        <v>722</v>
      </c>
      <c r="R14" s="532" t="s">
        <v>844</v>
      </c>
      <c r="S14" s="534">
        <v>0.18</v>
      </c>
      <c r="T14" s="558" t="s">
        <v>1120</v>
      </c>
      <c r="U14" s="510"/>
      <c r="V14" s="510"/>
      <c r="W14" s="510">
        <v>0</v>
      </c>
      <c r="X14" s="510"/>
      <c r="Y14" s="510">
        <v>2972634172463</v>
      </c>
      <c r="Z14" s="536" t="s">
        <v>850</v>
      </c>
      <c r="AA14" s="512">
        <v>7330000000000</v>
      </c>
      <c r="AC14" s="476"/>
    </row>
    <row r="15" spans="1:29" ht="24.75" customHeight="1" thickBot="1">
      <c r="A15" s="902"/>
      <c r="B15" s="911"/>
      <c r="C15" s="537"/>
      <c r="D15" s="537"/>
      <c r="E15" s="537"/>
      <c r="F15" s="537"/>
      <c r="G15" s="537"/>
      <c r="H15" s="537"/>
      <c r="I15" s="537"/>
      <c r="J15" s="537" t="s">
        <v>847</v>
      </c>
      <c r="K15" s="537"/>
      <c r="L15" s="538">
        <v>5166941410202</v>
      </c>
      <c r="M15" s="530">
        <v>5166941000000</v>
      </c>
      <c r="N15" s="538">
        <v>0</v>
      </c>
      <c r="O15" s="530">
        <v>5166941000000</v>
      </c>
      <c r="P15" s="505" t="s">
        <v>846</v>
      </c>
      <c r="Q15" s="539"/>
      <c r="R15" s="537"/>
      <c r="S15" s="540"/>
      <c r="T15" s="539"/>
      <c r="U15" s="541"/>
      <c r="V15" s="541"/>
      <c r="W15" s="541">
        <v>0</v>
      </c>
      <c r="X15" s="541"/>
      <c r="Y15" s="509">
        <v>5166941000000</v>
      </c>
      <c r="Z15" s="511"/>
      <c r="AA15" s="542">
        <v>0</v>
      </c>
      <c r="AC15" s="476"/>
    </row>
    <row r="16" spans="1:29" ht="15" customHeight="1" thickBot="1">
      <c r="A16" s="905" t="s">
        <v>0</v>
      </c>
      <c r="B16" s="908"/>
      <c r="C16" s="515" t="s">
        <v>3</v>
      </c>
      <c r="D16" s="543" t="s">
        <v>3</v>
      </c>
      <c r="E16" s="515" t="s">
        <v>3</v>
      </c>
      <c r="F16" s="515" t="s">
        <v>3</v>
      </c>
      <c r="G16" s="515" t="s">
        <v>3</v>
      </c>
      <c r="H16" s="515" t="s">
        <v>3</v>
      </c>
      <c r="I16" s="515" t="s">
        <v>3</v>
      </c>
      <c r="J16" s="515" t="s">
        <v>3</v>
      </c>
      <c r="K16" s="544" t="s">
        <v>3</v>
      </c>
      <c r="L16" s="545">
        <v>9260941410202</v>
      </c>
      <c r="M16" s="545">
        <v>9374622458396</v>
      </c>
      <c r="N16" s="545">
        <v>0</v>
      </c>
      <c r="O16" s="545">
        <v>9374622458396</v>
      </c>
      <c r="P16" s="518" t="s">
        <v>3</v>
      </c>
      <c r="Q16" s="519" t="s">
        <v>3</v>
      </c>
      <c r="R16" s="515" t="s">
        <v>3</v>
      </c>
      <c r="S16" s="520" t="s">
        <v>3</v>
      </c>
      <c r="T16" s="519" t="s">
        <v>3</v>
      </c>
      <c r="U16" s="521">
        <v>0</v>
      </c>
      <c r="V16" s="521">
        <v>0</v>
      </c>
      <c r="W16" s="521">
        <v>0</v>
      </c>
      <c r="X16" s="521">
        <v>0</v>
      </c>
      <c r="Y16" s="521">
        <v>9374622458396</v>
      </c>
      <c r="Z16" s="522"/>
      <c r="AA16" s="523">
        <v>11044900000000</v>
      </c>
      <c r="AC16" s="476"/>
    </row>
    <row r="17" spans="1:29" ht="24.75" customHeight="1" thickBot="1">
      <c r="A17" s="498">
        <v>3</v>
      </c>
      <c r="B17" s="546" t="s">
        <v>851</v>
      </c>
      <c r="C17" s="547"/>
      <c r="D17" s="548"/>
      <c r="E17" s="547"/>
      <c r="F17" s="547"/>
      <c r="G17" s="547"/>
      <c r="H17" s="547"/>
      <c r="I17" s="547"/>
      <c r="J17" s="547"/>
      <c r="K17" s="549" t="s">
        <v>852</v>
      </c>
      <c r="L17" s="550"/>
      <c r="M17" s="551"/>
      <c r="N17" s="550"/>
      <c r="O17" s="551">
        <v>0</v>
      </c>
      <c r="P17" s="552" t="s">
        <v>305</v>
      </c>
      <c r="Q17" s="553" t="s">
        <v>309</v>
      </c>
      <c r="R17" s="552" t="s">
        <v>844</v>
      </c>
      <c r="S17" s="554">
        <v>0.0225</v>
      </c>
      <c r="T17" s="743" t="s">
        <v>1121</v>
      </c>
      <c r="U17" s="555">
        <v>600000000</v>
      </c>
      <c r="V17" s="555">
        <v>60000000</v>
      </c>
      <c r="W17" s="555">
        <v>540000000</v>
      </c>
      <c r="X17" s="555">
        <v>270000000</v>
      </c>
      <c r="Y17" s="555">
        <v>270000000</v>
      </c>
      <c r="Z17" s="522" t="s">
        <v>853</v>
      </c>
      <c r="AA17" s="542">
        <v>2150000000</v>
      </c>
      <c r="AC17" s="476"/>
    </row>
    <row r="18" spans="1:29" ht="15" customHeight="1" thickBot="1">
      <c r="A18" s="905" t="s">
        <v>0</v>
      </c>
      <c r="B18" s="908"/>
      <c r="C18" s="515" t="s">
        <v>3</v>
      </c>
      <c r="D18" s="543" t="s">
        <v>3</v>
      </c>
      <c r="E18" s="515" t="s">
        <v>3</v>
      </c>
      <c r="F18" s="515" t="s">
        <v>3</v>
      </c>
      <c r="G18" s="515" t="s">
        <v>3</v>
      </c>
      <c r="H18" s="515" t="s">
        <v>3</v>
      </c>
      <c r="I18" s="515" t="s">
        <v>3</v>
      </c>
      <c r="J18" s="515" t="s">
        <v>3</v>
      </c>
      <c r="K18" s="544" t="s">
        <v>3</v>
      </c>
      <c r="L18" s="556">
        <v>0</v>
      </c>
      <c r="M18" s="545">
        <v>0</v>
      </c>
      <c r="N18" s="556">
        <v>0</v>
      </c>
      <c r="O18" s="545">
        <v>0</v>
      </c>
      <c r="P18" s="518" t="s">
        <v>3</v>
      </c>
      <c r="Q18" s="519" t="s">
        <v>3</v>
      </c>
      <c r="R18" s="515" t="s">
        <v>3</v>
      </c>
      <c r="S18" s="520" t="s">
        <v>3</v>
      </c>
      <c r="T18" s="519" t="s">
        <v>3</v>
      </c>
      <c r="U18" s="521">
        <v>600000000</v>
      </c>
      <c r="V18" s="521">
        <v>60000000</v>
      </c>
      <c r="W18" s="521">
        <v>540000000</v>
      </c>
      <c r="X18" s="521">
        <v>270000000</v>
      </c>
      <c r="Y18" s="521">
        <v>270000000</v>
      </c>
      <c r="Z18" s="522"/>
      <c r="AA18" s="523">
        <v>2150000000</v>
      </c>
      <c r="AC18" s="476"/>
    </row>
    <row r="19" spans="1:29" ht="15" customHeight="1">
      <c r="A19" s="894">
        <v>4</v>
      </c>
      <c r="B19" s="912" t="s">
        <v>854</v>
      </c>
      <c r="C19" s="488"/>
      <c r="D19" s="488"/>
      <c r="E19" s="488"/>
      <c r="F19" s="488"/>
      <c r="G19" s="488"/>
      <c r="H19" s="488"/>
      <c r="I19" s="488"/>
      <c r="J19" s="488"/>
      <c r="K19" s="488" t="s">
        <v>852</v>
      </c>
      <c r="L19" s="526">
        <v>0</v>
      </c>
      <c r="M19" s="525">
        <v>0</v>
      </c>
      <c r="N19" s="526">
        <v>0</v>
      </c>
      <c r="O19" s="525">
        <v>0</v>
      </c>
      <c r="P19" s="492" t="s">
        <v>305</v>
      </c>
      <c r="Q19" s="493" t="s">
        <v>309</v>
      </c>
      <c r="R19" s="488" t="s">
        <v>844</v>
      </c>
      <c r="S19" s="557">
        <v>0.005</v>
      </c>
      <c r="T19" s="493" t="s">
        <v>738</v>
      </c>
      <c r="U19" s="495">
        <v>2250000000</v>
      </c>
      <c r="V19" s="495">
        <v>0</v>
      </c>
      <c r="W19" s="495">
        <v>2250000000</v>
      </c>
      <c r="X19" s="495">
        <v>1125000000</v>
      </c>
      <c r="Y19" s="495">
        <v>1125000000</v>
      </c>
      <c r="Z19" s="496" t="s">
        <v>855</v>
      </c>
      <c r="AA19" s="497">
        <v>7180000000</v>
      </c>
      <c r="AC19" s="476"/>
    </row>
    <row r="20" spans="1:29" ht="15" customHeight="1">
      <c r="A20" s="895"/>
      <c r="B20" s="913"/>
      <c r="C20" s="500"/>
      <c r="D20" s="500"/>
      <c r="E20" s="500"/>
      <c r="F20" s="500"/>
      <c r="G20" s="500"/>
      <c r="H20" s="500"/>
      <c r="I20" s="500"/>
      <c r="J20" s="500"/>
      <c r="K20" s="500" t="s">
        <v>852</v>
      </c>
      <c r="L20" s="531">
        <v>0</v>
      </c>
      <c r="M20" s="530">
        <v>0</v>
      </c>
      <c r="N20" s="531">
        <v>0</v>
      </c>
      <c r="O20" s="530">
        <v>0</v>
      </c>
      <c r="P20" s="532" t="s">
        <v>305</v>
      </c>
      <c r="Q20" s="558" t="s">
        <v>309</v>
      </c>
      <c r="R20" s="500" t="s">
        <v>844</v>
      </c>
      <c r="S20" s="559">
        <v>0.005</v>
      </c>
      <c r="T20" s="558" t="s">
        <v>608</v>
      </c>
      <c r="U20" s="510">
        <v>356820000</v>
      </c>
      <c r="V20" s="510">
        <v>0</v>
      </c>
      <c r="W20" s="510">
        <v>356820000</v>
      </c>
      <c r="X20" s="510">
        <v>178410000</v>
      </c>
      <c r="Y20" s="510">
        <v>178410000</v>
      </c>
      <c r="Z20" s="560" t="s">
        <v>855</v>
      </c>
      <c r="AA20" s="512">
        <v>1146820000</v>
      </c>
      <c r="AC20" s="476"/>
    </row>
    <row r="21" spans="1:29" ht="15" customHeight="1">
      <c r="A21" s="895"/>
      <c r="B21" s="913"/>
      <c r="C21" s="561"/>
      <c r="D21" s="561"/>
      <c r="E21" s="561"/>
      <c r="F21" s="561"/>
      <c r="G21" s="561"/>
      <c r="H21" s="561"/>
      <c r="I21" s="561"/>
      <c r="J21" s="561"/>
      <c r="K21" s="561" t="s">
        <v>852</v>
      </c>
      <c r="L21" s="562">
        <v>0</v>
      </c>
      <c r="M21" s="563">
        <v>0</v>
      </c>
      <c r="N21" s="562">
        <v>0</v>
      </c>
      <c r="O21" s="563">
        <v>0</v>
      </c>
      <c r="P21" s="564" t="s">
        <v>305</v>
      </c>
      <c r="Q21" s="565" t="s">
        <v>309</v>
      </c>
      <c r="R21" s="561" t="s">
        <v>844</v>
      </c>
      <c r="S21" s="566">
        <v>0.0225</v>
      </c>
      <c r="T21" s="565" t="s">
        <v>1122</v>
      </c>
      <c r="U21" s="567">
        <v>10700000000</v>
      </c>
      <c r="V21" s="567">
        <v>1130000000</v>
      </c>
      <c r="W21" s="567">
        <v>9570000000</v>
      </c>
      <c r="X21" s="567">
        <v>4785000000</v>
      </c>
      <c r="Y21" s="567">
        <v>4785000000</v>
      </c>
      <c r="Z21" s="511" t="s">
        <v>853</v>
      </c>
      <c r="AA21" s="568">
        <v>23200000000</v>
      </c>
      <c r="AC21" s="476"/>
    </row>
    <row r="22" spans="1:29" ht="15" customHeight="1" thickBot="1">
      <c r="A22" s="895"/>
      <c r="B22" s="913"/>
      <c r="C22" s="561"/>
      <c r="D22" s="561"/>
      <c r="E22" s="561"/>
      <c r="F22" s="561"/>
      <c r="G22" s="561"/>
      <c r="H22" s="561"/>
      <c r="I22" s="561"/>
      <c r="J22" s="561"/>
      <c r="K22" s="561" t="s">
        <v>852</v>
      </c>
      <c r="L22" s="562">
        <v>0</v>
      </c>
      <c r="M22" s="563">
        <v>0</v>
      </c>
      <c r="N22" s="562">
        <v>0</v>
      </c>
      <c r="O22" s="563">
        <v>0</v>
      </c>
      <c r="P22" s="564" t="s">
        <v>305</v>
      </c>
      <c r="Q22" s="565" t="s">
        <v>309</v>
      </c>
      <c r="R22" s="561" t="s">
        <v>844</v>
      </c>
      <c r="S22" s="566">
        <v>0.0225</v>
      </c>
      <c r="T22" s="565" t="s">
        <v>1123</v>
      </c>
      <c r="U22" s="567">
        <v>26750000000</v>
      </c>
      <c r="V22" s="567">
        <v>2675000000</v>
      </c>
      <c r="W22" s="567">
        <v>24075000000</v>
      </c>
      <c r="X22" s="567">
        <v>12037500000</v>
      </c>
      <c r="Y22" s="567">
        <v>12037500000</v>
      </c>
      <c r="Z22" s="569" t="s">
        <v>853</v>
      </c>
      <c r="AA22" s="568">
        <v>58890000000</v>
      </c>
      <c r="AC22" s="476"/>
    </row>
    <row r="23" spans="1:29" ht="15" customHeight="1" thickBot="1">
      <c r="A23" s="905" t="s">
        <v>0</v>
      </c>
      <c r="B23" s="908"/>
      <c r="C23" s="515" t="s">
        <v>3</v>
      </c>
      <c r="D23" s="543" t="s">
        <v>3</v>
      </c>
      <c r="E23" s="515" t="s">
        <v>3</v>
      </c>
      <c r="F23" s="515" t="s">
        <v>3</v>
      </c>
      <c r="G23" s="515" t="s">
        <v>3</v>
      </c>
      <c r="H23" s="515" t="s">
        <v>3</v>
      </c>
      <c r="I23" s="515" t="s">
        <v>3</v>
      </c>
      <c r="J23" s="515" t="s">
        <v>3</v>
      </c>
      <c r="K23" s="544" t="s">
        <v>3</v>
      </c>
      <c r="L23" s="545">
        <v>0</v>
      </c>
      <c r="M23" s="545">
        <v>0</v>
      </c>
      <c r="N23" s="545">
        <v>0</v>
      </c>
      <c r="O23" s="545">
        <v>0</v>
      </c>
      <c r="P23" s="518" t="s">
        <v>3</v>
      </c>
      <c r="Q23" s="519" t="s">
        <v>3</v>
      </c>
      <c r="R23" s="515" t="s">
        <v>3</v>
      </c>
      <c r="S23" s="520" t="s">
        <v>3</v>
      </c>
      <c r="T23" s="519" t="s">
        <v>3</v>
      </c>
      <c r="U23" s="521">
        <v>40056820000</v>
      </c>
      <c r="V23" s="521">
        <v>3805000000</v>
      </c>
      <c r="W23" s="521">
        <v>36251820000</v>
      </c>
      <c r="X23" s="521">
        <v>18125910000</v>
      </c>
      <c r="Y23" s="521">
        <v>18125910000</v>
      </c>
      <c r="Z23" s="522"/>
      <c r="AA23" s="523">
        <v>90416820000</v>
      </c>
      <c r="AC23" s="476"/>
    </row>
    <row r="24" spans="1:29" ht="15" customHeight="1">
      <c r="A24" s="894">
        <v>5</v>
      </c>
      <c r="B24" s="909" t="s">
        <v>308</v>
      </c>
      <c r="C24" s="488"/>
      <c r="D24" s="488"/>
      <c r="E24" s="488"/>
      <c r="F24" s="488"/>
      <c r="G24" s="488"/>
      <c r="H24" s="488"/>
      <c r="I24" s="488"/>
      <c r="J24" s="570"/>
      <c r="K24" s="488" t="s">
        <v>852</v>
      </c>
      <c r="L24" s="524"/>
      <c r="M24" s="525"/>
      <c r="N24" s="525"/>
      <c r="O24" s="571">
        <v>0</v>
      </c>
      <c r="P24" s="532" t="s">
        <v>305</v>
      </c>
      <c r="Q24" s="527" t="s">
        <v>746</v>
      </c>
      <c r="R24" s="492" t="s">
        <v>844</v>
      </c>
      <c r="S24" s="557">
        <v>0</v>
      </c>
      <c r="T24" s="527" t="s">
        <v>1124</v>
      </c>
      <c r="U24" s="495">
        <v>275000000</v>
      </c>
      <c r="V24" s="495">
        <v>275000000</v>
      </c>
      <c r="W24" s="495">
        <v>0</v>
      </c>
      <c r="X24" s="495">
        <v>0</v>
      </c>
      <c r="Y24" s="495">
        <v>0</v>
      </c>
      <c r="Z24" s="572" t="s">
        <v>856</v>
      </c>
      <c r="AA24" s="497">
        <v>275000000</v>
      </c>
      <c r="AC24" s="476"/>
    </row>
    <row r="25" spans="1:29" ht="15" customHeight="1">
      <c r="A25" s="895"/>
      <c r="B25" s="910"/>
      <c r="C25" s="500"/>
      <c r="D25" s="500"/>
      <c r="E25" s="500"/>
      <c r="F25" s="500"/>
      <c r="G25" s="500"/>
      <c r="H25" s="500"/>
      <c r="I25" s="500"/>
      <c r="J25" s="573"/>
      <c r="K25" s="500" t="s">
        <v>852</v>
      </c>
      <c r="L25" s="529"/>
      <c r="M25" s="530"/>
      <c r="N25" s="530"/>
      <c r="O25" s="531">
        <v>0</v>
      </c>
      <c r="P25" s="532" t="s">
        <v>305</v>
      </c>
      <c r="Q25" s="533" t="s">
        <v>746</v>
      </c>
      <c r="R25" s="532" t="s">
        <v>844</v>
      </c>
      <c r="S25" s="559">
        <v>0.0225</v>
      </c>
      <c r="T25" s="533" t="s">
        <v>1125</v>
      </c>
      <c r="U25" s="510">
        <v>17500000000</v>
      </c>
      <c r="V25" s="510">
        <v>1750000000</v>
      </c>
      <c r="W25" s="510">
        <v>15750000000</v>
      </c>
      <c r="X25" s="510">
        <v>7875000000</v>
      </c>
      <c r="Y25" s="510">
        <v>7875000000</v>
      </c>
      <c r="Z25" s="514" t="s">
        <v>849</v>
      </c>
      <c r="AA25" s="512">
        <v>18900000000</v>
      </c>
      <c r="AC25" s="476"/>
    </row>
    <row r="26" spans="1:29" ht="15" customHeight="1">
      <c r="A26" s="895"/>
      <c r="B26" s="910"/>
      <c r="C26" s="500"/>
      <c r="D26" s="500"/>
      <c r="E26" s="500"/>
      <c r="F26" s="500"/>
      <c r="G26" s="500"/>
      <c r="H26" s="500"/>
      <c r="I26" s="500"/>
      <c r="J26" s="573"/>
      <c r="K26" s="500" t="s">
        <v>852</v>
      </c>
      <c r="L26" s="529"/>
      <c r="M26" s="530"/>
      <c r="N26" s="530"/>
      <c r="O26" s="531">
        <v>0</v>
      </c>
      <c r="P26" s="532" t="s">
        <v>305</v>
      </c>
      <c r="Q26" s="533" t="s">
        <v>309</v>
      </c>
      <c r="R26" s="532" t="s">
        <v>844</v>
      </c>
      <c r="S26" s="559">
        <v>0.0225</v>
      </c>
      <c r="T26" s="533" t="s">
        <v>1126</v>
      </c>
      <c r="U26" s="510">
        <v>17564846123</v>
      </c>
      <c r="V26" s="510">
        <v>3512969225</v>
      </c>
      <c r="W26" s="510">
        <v>14051876898</v>
      </c>
      <c r="X26" s="510">
        <v>7025938449</v>
      </c>
      <c r="Y26" s="510">
        <v>7025938449</v>
      </c>
      <c r="Z26" s="560" t="s">
        <v>849</v>
      </c>
      <c r="AA26" s="512">
        <v>16870000000</v>
      </c>
      <c r="AC26" s="476"/>
    </row>
    <row r="27" spans="1:29" ht="15" customHeight="1">
      <c r="A27" s="895"/>
      <c r="B27" s="910"/>
      <c r="C27" s="500"/>
      <c r="D27" s="500"/>
      <c r="E27" s="500"/>
      <c r="F27" s="500"/>
      <c r="G27" s="500"/>
      <c r="H27" s="500"/>
      <c r="I27" s="500"/>
      <c r="J27" s="573"/>
      <c r="K27" s="500" t="s">
        <v>852</v>
      </c>
      <c r="L27" s="529">
        <v>300000000000</v>
      </c>
      <c r="M27" s="530">
        <v>198170237804</v>
      </c>
      <c r="N27" s="530"/>
      <c r="O27" s="531">
        <v>198170237804</v>
      </c>
      <c r="P27" s="532" t="s">
        <v>271</v>
      </c>
      <c r="Q27" s="533" t="s">
        <v>694</v>
      </c>
      <c r="R27" s="532" t="s">
        <v>844</v>
      </c>
      <c r="S27" s="534">
        <v>0.18</v>
      </c>
      <c r="T27" s="533" t="s">
        <v>1127</v>
      </c>
      <c r="U27" s="510"/>
      <c r="V27" s="510"/>
      <c r="W27" s="510">
        <v>0</v>
      </c>
      <c r="X27" s="510">
        <v>0</v>
      </c>
      <c r="Y27" s="510">
        <v>198170237804</v>
      </c>
      <c r="Z27" s="560" t="s">
        <v>850</v>
      </c>
      <c r="AA27" s="512">
        <v>391000000000</v>
      </c>
      <c r="AC27" s="476"/>
    </row>
    <row r="28" spans="1:29" ht="15" customHeight="1">
      <c r="A28" s="895"/>
      <c r="B28" s="910"/>
      <c r="C28" s="500"/>
      <c r="D28" s="500"/>
      <c r="E28" s="500"/>
      <c r="F28" s="500"/>
      <c r="G28" s="500"/>
      <c r="H28" s="500"/>
      <c r="I28" s="500"/>
      <c r="J28" s="573"/>
      <c r="K28" s="500" t="s">
        <v>852</v>
      </c>
      <c r="L28" s="529"/>
      <c r="M28" s="530"/>
      <c r="N28" s="530"/>
      <c r="O28" s="531">
        <v>0</v>
      </c>
      <c r="P28" s="532" t="s">
        <v>305</v>
      </c>
      <c r="Q28" s="533" t="s">
        <v>746</v>
      </c>
      <c r="R28" s="532" t="s">
        <v>844</v>
      </c>
      <c r="S28" s="559">
        <v>0.0275</v>
      </c>
      <c r="T28" s="533" t="s">
        <v>1128</v>
      </c>
      <c r="U28" s="510">
        <v>70000000000</v>
      </c>
      <c r="V28" s="510">
        <v>3500000000</v>
      </c>
      <c r="W28" s="510">
        <v>66500000000</v>
      </c>
      <c r="X28" s="510">
        <v>33250000000</v>
      </c>
      <c r="Y28" s="510">
        <v>33250000000</v>
      </c>
      <c r="Z28" s="536" t="s">
        <v>857</v>
      </c>
      <c r="AA28" s="512">
        <v>79100000000</v>
      </c>
      <c r="AC28" s="476"/>
    </row>
    <row r="29" spans="1:29" ht="15" customHeight="1">
      <c r="A29" s="895"/>
      <c r="B29" s="910"/>
      <c r="C29" s="500"/>
      <c r="D29" s="500"/>
      <c r="E29" s="500"/>
      <c r="F29" s="500"/>
      <c r="G29" s="500"/>
      <c r="H29" s="500"/>
      <c r="I29" s="500"/>
      <c r="J29" s="573"/>
      <c r="K29" s="500" t="s">
        <v>852</v>
      </c>
      <c r="L29" s="529"/>
      <c r="M29" s="530"/>
      <c r="N29" s="530"/>
      <c r="O29" s="531">
        <v>0</v>
      </c>
      <c r="P29" s="532" t="s">
        <v>305</v>
      </c>
      <c r="Q29" s="533" t="s">
        <v>309</v>
      </c>
      <c r="R29" s="532" t="s">
        <v>844</v>
      </c>
      <c r="S29" s="559">
        <v>0.0225</v>
      </c>
      <c r="T29" s="533" t="s">
        <v>1129</v>
      </c>
      <c r="U29" s="510">
        <v>6000000000</v>
      </c>
      <c r="V29" s="510">
        <v>600000000</v>
      </c>
      <c r="W29" s="510">
        <v>5400000000</v>
      </c>
      <c r="X29" s="510">
        <v>2700000000</v>
      </c>
      <c r="Y29" s="510">
        <v>2700000000</v>
      </c>
      <c r="Z29" s="514" t="s">
        <v>849</v>
      </c>
      <c r="AA29" s="512">
        <v>6480000000</v>
      </c>
      <c r="AC29" s="476"/>
    </row>
    <row r="30" spans="1:29" ht="24.75" customHeight="1">
      <c r="A30" s="895"/>
      <c r="B30" s="910"/>
      <c r="C30" s="500"/>
      <c r="D30" s="500"/>
      <c r="E30" s="500"/>
      <c r="F30" s="500"/>
      <c r="G30" s="500"/>
      <c r="H30" s="500"/>
      <c r="I30" s="500"/>
      <c r="J30" s="573"/>
      <c r="K30" s="500" t="s">
        <v>852</v>
      </c>
      <c r="L30" s="529"/>
      <c r="M30" s="530"/>
      <c r="N30" s="530"/>
      <c r="O30" s="531">
        <v>0</v>
      </c>
      <c r="P30" s="532" t="s">
        <v>305</v>
      </c>
      <c r="Q30" s="533" t="s">
        <v>746</v>
      </c>
      <c r="R30" s="532" t="s">
        <v>844</v>
      </c>
      <c r="S30" s="559">
        <v>0.0225</v>
      </c>
      <c r="T30" s="533" t="s">
        <v>1130</v>
      </c>
      <c r="U30" s="510">
        <v>4956000000</v>
      </c>
      <c r="V30" s="510">
        <v>495600000</v>
      </c>
      <c r="W30" s="510">
        <v>4460400000</v>
      </c>
      <c r="X30" s="510">
        <v>2230200000</v>
      </c>
      <c r="Y30" s="510">
        <v>2230200000</v>
      </c>
      <c r="Z30" s="514" t="s">
        <v>849</v>
      </c>
      <c r="AA30" s="512">
        <v>5352480000</v>
      </c>
      <c r="AC30" s="476"/>
    </row>
    <row r="31" spans="1:29" ht="15" customHeight="1">
      <c r="A31" s="895"/>
      <c r="B31" s="910"/>
      <c r="C31" s="500"/>
      <c r="D31" s="500"/>
      <c r="E31" s="500"/>
      <c r="F31" s="500"/>
      <c r="G31" s="500"/>
      <c r="H31" s="500"/>
      <c r="I31" s="500"/>
      <c r="J31" s="573"/>
      <c r="K31" s="500" t="s">
        <v>852</v>
      </c>
      <c r="L31" s="529"/>
      <c r="M31" s="530"/>
      <c r="N31" s="530"/>
      <c r="O31" s="531">
        <v>0</v>
      </c>
      <c r="P31" s="532" t="s">
        <v>305</v>
      </c>
      <c r="Q31" s="533" t="s">
        <v>309</v>
      </c>
      <c r="R31" s="532" t="s">
        <v>844</v>
      </c>
      <c r="S31" s="559">
        <v>0.0225</v>
      </c>
      <c r="T31" s="533" t="s">
        <v>1131</v>
      </c>
      <c r="U31" s="510">
        <v>94742149711</v>
      </c>
      <c r="V31" s="510">
        <v>9474214971</v>
      </c>
      <c r="W31" s="510">
        <v>85267934740</v>
      </c>
      <c r="X31" s="510">
        <v>42633967370</v>
      </c>
      <c r="Y31" s="510">
        <v>42633967370</v>
      </c>
      <c r="Z31" s="514" t="s">
        <v>849</v>
      </c>
      <c r="AA31" s="512">
        <v>102321521688</v>
      </c>
      <c r="AC31" s="476"/>
    </row>
    <row r="32" spans="1:29" ht="24.75" customHeight="1">
      <c r="A32" s="895"/>
      <c r="B32" s="910"/>
      <c r="C32" s="500"/>
      <c r="D32" s="500"/>
      <c r="E32" s="500"/>
      <c r="F32" s="500"/>
      <c r="G32" s="500"/>
      <c r="H32" s="500"/>
      <c r="I32" s="500"/>
      <c r="J32" s="573"/>
      <c r="K32" s="500" t="s">
        <v>852</v>
      </c>
      <c r="L32" s="529"/>
      <c r="M32" s="530"/>
      <c r="N32" s="530"/>
      <c r="O32" s="531">
        <v>0</v>
      </c>
      <c r="P32" s="532" t="s">
        <v>305</v>
      </c>
      <c r="Q32" s="533" t="s">
        <v>309</v>
      </c>
      <c r="R32" s="532" t="s">
        <v>844</v>
      </c>
      <c r="S32" s="559">
        <v>0.0225</v>
      </c>
      <c r="T32" s="533" t="s">
        <v>1132</v>
      </c>
      <c r="U32" s="510">
        <v>1000000000</v>
      </c>
      <c r="V32" s="510">
        <v>100000000</v>
      </c>
      <c r="W32" s="510">
        <v>900000000</v>
      </c>
      <c r="X32" s="510">
        <v>450000000</v>
      </c>
      <c r="Y32" s="510">
        <v>450000000</v>
      </c>
      <c r="Z32" s="514" t="s">
        <v>849</v>
      </c>
      <c r="AA32" s="512">
        <v>1080000000</v>
      </c>
      <c r="AC32" s="476"/>
    </row>
    <row r="33" spans="1:29" ht="15" customHeight="1">
      <c r="A33" s="895"/>
      <c r="B33" s="910"/>
      <c r="C33" s="500"/>
      <c r="D33" s="500"/>
      <c r="E33" s="500"/>
      <c r="F33" s="500"/>
      <c r="G33" s="500"/>
      <c r="H33" s="500"/>
      <c r="I33" s="500"/>
      <c r="J33" s="573"/>
      <c r="K33" s="500" t="s">
        <v>852</v>
      </c>
      <c r="L33" s="529"/>
      <c r="M33" s="530"/>
      <c r="N33" s="530"/>
      <c r="O33" s="574">
        <v>0</v>
      </c>
      <c r="P33" s="532" t="s">
        <v>305</v>
      </c>
      <c r="Q33" s="533" t="s">
        <v>309</v>
      </c>
      <c r="R33" s="532" t="s">
        <v>844</v>
      </c>
      <c r="S33" s="559">
        <v>0.0225</v>
      </c>
      <c r="T33" s="533" t="s">
        <v>618</v>
      </c>
      <c r="U33" s="510">
        <v>120000000</v>
      </c>
      <c r="V33" s="510">
        <v>12000000</v>
      </c>
      <c r="W33" s="510">
        <v>108000000</v>
      </c>
      <c r="X33" s="510">
        <v>54000000</v>
      </c>
      <c r="Y33" s="510">
        <v>54000000</v>
      </c>
      <c r="Z33" s="514" t="s">
        <v>849</v>
      </c>
      <c r="AA33" s="512">
        <v>129600000</v>
      </c>
      <c r="AC33" s="476"/>
    </row>
    <row r="34" spans="1:29" ht="24.75" customHeight="1" thickBot="1">
      <c r="A34" s="895"/>
      <c r="B34" s="910"/>
      <c r="C34" s="500"/>
      <c r="D34" s="500"/>
      <c r="E34" s="500"/>
      <c r="F34" s="500"/>
      <c r="G34" s="500"/>
      <c r="H34" s="500"/>
      <c r="I34" s="500"/>
      <c r="J34" s="573"/>
      <c r="K34" s="500" t="s">
        <v>852</v>
      </c>
      <c r="L34" s="529"/>
      <c r="M34" s="530"/>
      <c r="N34" s="530"/>
      <c r="O34" s="575">
        <v>0</v>
      </c>
      <c r="P34" s="532" t="s">
        <v>305</v>
      </c>
      <c r="Q34" s="533" t="s">
        <v>309</v>
      </c>
      <c r="R34" s="532" t="s">
        <v>844</v>
      </c>
      <c r="S34" s="559">
        <v>0.0225</v>
      </c>
      <c r="T34" s="533" t="s">
        <v>1133</v>
      </c>
      <c r="U34" s="510">
        <v>1000000000</v>
      </c>
      <c r="V34" s="510">
        <v>100000000</v>
      </c>
      <c r="W34" s="510">
        <v>900000000</v>
      </c>
      <c r="X34" s="510">
        <v>450000000</v>
      </c>
      <c r="Y34" s="510">
        <v>450000000</v>
      </c>
      <c r="Z34" s="514" t="s">
        <v>849</v>
      </c>
      <c r="AA34" s="512">
        <v>1080000000</v>
      </c>
      <c r="AC34" s="476"/>
    </row>
    <row r="35" spans="1:29" ht="15" customHeight="1" thickBot="1">
      <c r="A35" s="905" t="s">
        <v>0</v>
      </c>
      <c r="B35" s="908"/>
      <c r="C35" s="576" t="s">
        <v>3</v>
      </c>
      <c r="D35" s="576" t="s">
        <v>3</v>
      </c>
      <c r="E35" s="576" t="s">
        <v>3</v>
      </c>
      <c r="F35" s="576" t="s">
        <v>3</v>
      </c>
      <c r="G35" s="576" t="s">
        <v>3</v>
      </c>
      <c r="H35" s="576" t="s">
        <v>3</v>
      </c>
      <c r="I35" s="576" t="s">
        <v>3</v>
      </c>
      <c r="J35" s="576" t="s">
        <v>3</v>
      </c>
      <c r="K35" s="576" t="s">
        <v>3</v>
      </c>
      <c r="L35" s="577">
        <v>300000000000</v>
      </c>
      <c r="M35" s="577">
        <v>198170237804</v>
      </c>
      <c r="N35" s="577">
        <v>0</v>
      </c>
      <c r="O35" s="577">
        <v>198170237804</v>
      </c>
      <c r="P35" s="576" t="s">
        <v>3</v>
      </c>
      <c r="Q35" s="578" t="s">
        <v>3</v>
      </c>
      <c r="R35" s="576" t="s">
        <v>3</v>
      </c>
      <c r="S35" s="579" t="s">
        <v>3</v>
      </c>
      <c r="T35" s="578" t="s">
        <v>3</v>
      </c>
      <c r="U35" s="521">
        <v>213157995834</v>
      </c>
      <c r="V35" s="521">
        <v>19819784196</v>
      </c>
      <c r="W35" s="521">
        <v>193338211638</v>
      </c>
      <c r="X35" s="521">
        <v>96669105819</v>
      </c>
      <c r="Y35" s="521">
        <v>294839343623</v>
      </c>
      <c r="Z35" s="522"/>
      <c r="AA35" s="523">
        <v>622588601688</v>
      </c>
      <c r="AC35" s="476"/>
    </row>
    <row r="36" spans="1:29" ht="24.75" customHeight="1" thickBot="1">
      <c r="A36" s="498">
        <v>6</v>
      </c>
      <c r="B36" s="499" t="s">
        <v>858</v>
      </c>
      <c r="C36" s="547"/>
      <c r="D36" s="547"/>
      <c r="E36" s="547"/>
      <c r="F36" s="547"/>
      <c r="G36" s="547"/>
      <c r="H36" s="547"/>
      <c r="I36" s="547"/>
      <c r="J36" s="580"/>
      <c r="K36" s="547" t="s">
        <v>852</v>
      </c>
      <c r="L36" s="581">
        <v>700000000000</v>
      </c>
      <c r="M36" s="581">
        <v>0</v>
      </c>
      <c r="N36" s="581">
        <v>888990424196</v>
      </c>
      <c r="O36" s="581">
        <v>888990424196</v>
      </c>
      <c r="P36" s="582" t="s">
        <v>271</v>
      </c>
      <c r="Q36" s="583" t="s">
        <v>676</v>
      </c>
      <c r="R36" s="582" t="s">
        <v>844</v>
      </c>
      <c r="S36" s="534">
        <v>0.18</v>
      </c>
      <c r="T36" s="583" t="s">
        <v>731</v>
      </c>
      <c r="U36" s="584"/>
      <c r="V36" s="584"/>
      <c r="W36" s="584"/>
      <c r="X36" s="584"/>
      <c r="Y36" s="584">
        <v>888990424196</v>
      </c>
      <c r="Z36" s="522" t="s">
        <v>850</v>
      </c>
      <c r="AA36" s="542">
        <v>1889000000000</v>
      </c>
      <c r="AC36" s="476"/>
    </row>
    <row r="37" spans="1:29" ht="15" customHeight="1" thickBot="1">
      <c r="A37" s="905" t="s">
        <v>0</v>
      </c>
      <c r="B37" s="908"/>
      <c r="C37" s="515" t="s">
        <v>3</v>
      </c>
      <c r="D37" s="515" t="s">
        <v>3</v>
      </c>
      <c r="E37" s="515" t="s">
        <v>3</v>
      </c>
      <c r="F37" s="515" t="s">
        <v>3</v>
      </c>
      <c r="G37" s="515" t="s">
        <v>3</v>
      </c>
      <c r="H37" s="515" t="s">
        <v>3</v>
      </c>
      <c r="I37" s="515" t="s">
        <v>3</v>
      </c>
      <c r="J37" s="515" t="s">
        <v>3</v>
      </c>
      <c r="K37" s="515" t="s">
        <v>3</v>
      </c>
      <c r="L37" s="556">
        <v>700000000000</v>
      </c>
      <c r="M37" s="545">
        <v>0</v>
      </c>
      <c r="N37" s="556">
        <v>888990424196</v>
      </c>
      <c r="O37" s="545">
        <v>888990424196</v>
      </c>
      <c r="P37" s="518" t="s">
        <v>3</v>
      </c>
      <c r="Q37" s="519" t="s">
        <v>3</v>
      </c>
      <c r="R37" s="515" t="s">
        <v>3</v>
      </c>
      <c r="S37" s="520" t="s">
        <v>3</v>
      </c>
      <c r="T37" s="519" t="s">
        <v>3</v>
      </c>
      <c r="U37" s="521">
        <v>0</v>
      </c>
      <c r="V37" s="521">
        <v>0</v>
      </c>
      <c r="W37" s="521">
        <v>0</v>
      </c>
      <c r="X37" s="521">
        <v>0</v>
      </c>
      <c r="Y37" s="521">
        <v>888990424196</v>
      </c>
      <c r="Z37" s="522"/>
      <c r="AA37" s="523">
        <v>1889000000000</v>
      </c>
      <c r="AC37" s="476"/>
    </row>
    <row r="38" spans="1:29" ht="24.75" customHeight="1" thickBot="1">
      <c r="A38" s="513">
        <v>7</v>
      </c>
      <c r="B38" s="487" t="s">
        <v>310</v>
      </c>
      <c r="C38" s="537"/>
      <c r="D38" s="537"/>
      <c r="E38" s="537"/>
      <c r="F38" s="537"/>
      <c r="G38" s="537"/>
      <c r="H38" s="537"/>
      <c r="I38" s="537"/>
      <c r="J38" s="537" t="s">
        <v>298</v>
      </c>
      <c r="K38" s="537"/>
      <c r="L38" s="545">
        <v>1797578400000</v>
      </c>
      <c r="M38" s="545">
        <v>1797578400000</v>
      </c>
      <c r="N38" s="585">
        <v>0</v>
      </c>
      <c r="O38" s="545">
        <v>1797578400000</v>
      </c>
      <c r="P38" s="505" t="s">
        <v>846</v>
      </c>
      <c r="Q38" s="583"/>
      <c r="R38" s="582"/>
      <c r="S38" s="586"/>
      <c r="T38" s="583"/>
      <c r="U38" s="584"/>
      <c r="V38" s="584"/>
      <c r="W38" s="584">
        <v>0</v>
      </c>
      <c r="X38" s="584"/>
      <c r="Y38" s="510">
        <v>1797578400000</v>
      </c>
      <c r="Z38" s="587"/>
      <c r="AA38" s="588">
        <v>0</v>
      </c>
      <c r="AC38" s="476"/>
    </row>
    <row r="39" spans="1:29" ht="14.25" customHeight="1" thickBot="1">
      <c r="A39" s="905" t="s">
        <v>0</v>
      </c>
      <c r="B39" s="908"/>
      <c r="C39" s="515" t="s">
        <v>3</v>
      </c>
      <c r="D39" s="515" t="s">
        <v>3</v>
      </c>
      <c r="E39" s="515" t="s">
        <v>3</v>
      </c>
      <c r="F39" s="515" t="s">
        <v>3</v>
      </c>
      <c r="G39" s="515" t="s">
        <v>3</v>
      </c>
      <c r="H39" s="515" t="s">
        <v>3</v>
      </c>
      <c r="I39" s="515" t="s">
        <v>3</v>
      </c>
      <c r="J39" s="515" t="s">
        <v>3</v>
      </c>
      <c r="K39" s="515" t="s">
        <v>3</v>
      </c>
      <c r="L39" s="545">
        <v>1797578400000</v>
      </c>
      <c r="M39" s="545">
        <v>1797578400000</v>
      </c>
      <c r="N39" s="516">
        <v>0</v>
      </c>
      <c r="O39" s="545">
        <v>1797578400000</v>
      </c>
      <c r="P39" s="518" t="s">
        <v>3</v>
      </c>
      <c r="Q39" s="519" t="s">
        <v>3</v>
      </c>
      <c r="R39" s="515" t="s">
        <v>3</v>
      </c>
      <c r="S39" s="520" t="s">
        <v>3</v>
      </c>
      <c r="T39" s="519" t="s">
        <v>3</v>
      </c>
      <c r="U39" s="521">
        <v>0</v>
      </c>
      <c r="V39" s="521">
        <v>0</v>
      </c>
      <c r="W39" s="521">
        <v>0</v>
      </c>
      <c r="X39" s="521">
        <v>0</v>
      </c>
      <c r="Y39" s="521">
        <v>1797578400000</v>
      </c>
      <c r="Z39" s="522"/>
      <c r="AA39" s="523">
        <v>0</v>
      </c>
      <c r="AC39" s="476"/>
    </row>
    <row r="40" spans="1:29" ht="22.5" customHeight="1" thickBot="1">
      <c r="A40" s="486">
        <v>8</v>
      </c>
      <c r="B40" s="487" t="s">
        <v>311</v>
      </c>
      <c r="C40" s="589"/>
      <c r="D40" s="590"/>
      <c r="E40" s="589"/>
      <c r="F40" s="589"/>
      <c r="G40" s="589"/>
      <c r="H40" s="589"/>
      <c r="I40" s="589"/>
      <c r="J40" s="589" t="s">
        <v>298</v>
      </c>
      <c r="K40" s="591"/>
      <c r="L40" s="545">
        <v>335997000000</v>
      </c>
      <c r="M40" s="545">
        <v>335997000000</v>
      </c>
      <c r="N40" s="592">
        <v>0</v>
      </c>
      <c r="O40" s="545">
        <v>335997000000</v>
      </c>
      <c r="P40" s="505" t="s">
        <v>846</v>
      </c>
      <c r="Q40" s="553"/>
      <c r="R40" s="552"/>
      <c r="S40" s="593"/>
      <c r="T40" s="553"/>
      <c r="U40" s="555"/>
      <c r="V40" s="555"/>
      <c r="W40" s="555">
        <v>0</v>
      </c>
      <c r="X40" s="555"/>
      <c r="Y40" s="594">
        <v>335997000000</v>
      </c>
      <c r="Z40" s="595"/>
      <c r="AA40" s="596">
        <v>0</v>
      </c>
      <c r="AC40" s="476"/>
    </row>
    <row r="41" spans="1:29" ht="15" customHeight="1" hidden="1" thickBot="1">
      <c r="A41" s="905" t="s">
        <v>0</v>
      </c>
      <c r="B41" s="908"/>
      <c r="C41" s="515" t="s">
        <v>3</v>
      </c>
      <c r="D41" s="543" t="s">
        <v>3</v>
      </c>
      <c r="E41" s="515" t="s">
        <v>3</v>
      </c>
      <c r="F41" s="515" t="s">
        <v>3</v>
      </c>
      <c r="G41" s="515" t="s">
        <v>3</v>
      </c>
      <c r="H41" s="515" t="s">
        <v>3</v>
      </c>
      <c r="I41" s="515" t="s">
        <v>3</v>
      </c>
      <c r="J41" s="515" t="s">
        <v>3</v>
      </c>
      <c r="K41" s="544" t="s">
        <v>3</v>
      </c>
      <c r="L41" s="545">
        <v>335997000000</v>
      </c>
      <c r="M41" s="545">
        <v>335997000000</v>
      </c>
      <c r="N41" s="516">
        <v>0</v>
      </c>
      <c r="O41" s="545">
        <v>335997000000</v>
      </c>
      <c r="P41" s="518" t="s">
        <v>3</v>
      </c>
      <c r="Q41" s="519" t="s">
        <v>3</v>
      </c>
      <c r="R41" s="515" t="s">
        <v>3</v>
      </c>
      <c r="S41" s="520" t="s">
        <v>3</v>
      </c>
      <c r="T41" s="519" t="s">
        <v>3</v>
      </c>
      <c r="U41" s="521">
        <v>0</v>
      </c>
      <c r="V41" s="521">
        <v>0</v>
      </c>
      <c r="W41" s="521">
        <v>0</v>
      </c>
      <c r="X41" s="521">
        <v>0</v>
      </c>
      <c r="Y41" s="521">
        <v>335997000000</v>
      </c>
      <c r="Z41" s="522"/>
      <c r="AA41" s="523">
        <v>0</v>
      </c>
      <c r="AC41" s="476"/>
    </row>
    <row r="42" spans="1:29" ht="15" customHeight="1" hidden="1" thickBot="1">
      <c r="A42" s="486">
        <v>9</v>
      </c>
      <c r="B42" s="487" t="s">
        <v>312</v>
      </c>
      <c r="C42" s="589"/>
      <c r="D42" s="590"/>
      <c r="E42" s="589"/>
      <c r="F42" s="589"/>
      <c r="G42" s="589"/>
      <c r="H42" s="589"/>
      <c r="I42" s="589"/>
      <c r="J42" s="589" t="s">
        <v>298</v>
      </c>
      <c r="K42" s="591"/>
      <c r="L42" s="545">
        <v>738774000000</v>
      </c>
      <c r="M42" s="545">
        <v>738774000000</v>
      </c>
      <c r="N42" s="592">
        <v>0</v>
      </c>
      <c r="O42" s="545">
        <v>738774000000</v>
      </c>
      <c r="P42" s="505" t="s">
        <v>846</v>
      </c>
      <c r="Q42" s="553"/>
      <c r="R42" s="552"/>
      <c r="S42" s="593"/>
      <c r="T42" s="553"/>
      <c r="U42" s="555"/>
      <c r="V42" s="555"/>
      <c r="W42" s="555">
        <v>0</v>
      </c>
      <c r="X42" s="555"/>
      <c r="Y42" s="594">
        <v>738774000000</v>
      </c>
      <c r="Z42" s="595"/>
      <c r="AA42" s="596">
        <v>0</v>
      </c>
      <c r="AC42" s="476"/>
    </row>
    <row r="43" spans="1:29" ht="15" customHeight="1" hidden="1" thickBot="1">
      <c r="A43" s="905" t="s">
        <v>0</v>
      </c>
      <c r="B43" s="908"/>
      <c r="C43" s="515" t="s">
        <v>3</v>
      </c>
      <c r="D43" s="515" t="s">
        <v>3</v>
      </c>
      <c r="E43" s="515" t="s">
        <v>3</v>
      </c>
      <c r="F43" s="515" t="s">
        <v>3</v>
      </c>
      <c r="G43" s="515" t="s">
        <v>3</v>
      </c>
      <c r="H43" s="515" t="s">
        <v>3</v>
      </c>
      <c r="I43" s="515" t="s">
        <v>3</v>
      </c>
      <c r="J43" s="515" t="s">
        <v>3</v>
      </c>
      <c r="K43" s="515" t="s">
        <v>3</v>
      </c>
      <c r="L43" s="545">
        <v>738774000000</v>
      </c>
      <c r="M43" s="545">
        <v>738774000000</v>
      </c>
      <c r="N43" s="516">
        <v>0</v>
      </c>
      <c r="O43" s="545">
        <v>738774000000</v>
      </c>
      <c r="P43" s="518" t="s">
        <v>3</v>
      </c>
      <c r="Q43" s="519" t="s">
        <v>3</v>
      </c>
      <c r="R43" s="515" t="s">
        <v>3</v>
      </c>
      <c r="S43" s="520" t="s">
        <v>3</v>
      </c>
      <c r="T43" s="519" t="s">
        <v>3</v>
      </c>
      <c r="U43" s="521">
        <v>0</v>
      </c>
      <c r="V43" s="521">
        <v>0</v>
      </c>
      <c r="W43" s="521">
        <v>0</v>
      </c>
      <c r="X43" s="521">
        <v>0</v>
      </c>
      <c r="Y43" s="521">
        <v>738774000000</v>
      </c>
      <c r="Z43" s="522"/>
      <c r="AA43" s="523">
        <v>0</v>
      </c>
      <c r="AC43" s="476"/>
    </row>
    <row r="44" spans="1:29" ht="15" customHeight="1" hidden="1" thickBot="1">
      <c r="A44" s="486">
        <v>10</v>
      </c>
      <c r="B44" s="487" t="s">
        <v>859</v>
      </c>
      <c r="C44" s="589"/>
      <c r="D44" s="590"/>
      <c r="E44" s="589"/>
      <c r="F44" s="589"/>
      <c r="G44" s="589"/>
      <c r="H44" s="589"/>
      <c r="I44" s="589" t="s">
        <v>843</v>
      </c>
      <c r="J44" s="589"/>
      <c r="K44" s="591"/>
      <c r="L44" s="545">
        <v>700885000000</v>
      </c>
      <c r="M44" s="545">
        <v>700885000000</v>
      </c>
      <c r="N44" s="517">
        <v>0</v>
      </c>
      <c r="O44" s="744">
        <v>700885000000</v>
      </c>
      <c r="P44" s="505" t="s">
        <v>846</v>
      </c>
      <c r="Q44" s="553"/>
      <c r="R44" s="552"/>
      <c r="S44" s="597"/>
      <c r="T44" s="553"/>
      <c r="U44" s="598"/>
      <c r="V44" s="598"/>
      <c r="W44" s="555">
        <v>0</v>
      </c>
      <c r="X44" s="555">
        <v>0</v>
      </c>
      <c r="Y44" s="594">
        <v>700885000000</v>
      </c>
      <c r="Z44" s="595"/>
      <c r="AA44" s="596">
        <v>0</v>
      </c>
      <c r="AC44" s="476"/>
    </row>
    <row r="45" spans="1:29" ht="15" customHeight="1" hidden="1" thickBot="1">
      <c r="A45" s="905" t="s">
        <v>0</v>
      </c>
      <c r="B45" s="908"/>
      <c r="C45" s="515" t="s">
        <v>3</v>
      </c>
      <c r="D45" s="515" t="s">
        <v>3</v>
      </c>
      <c r="E45" s="515" t="s">
        <v>3</v>
      </c>
      <c r="F45" s="515" t="s">
        <v>3</v>
      </c>
      <c r="G45" s="515" t="s">
        <v>3</v>
      </c>
      <c r="H45" s="515" t="s">
        <v>3</v>
      </c>
      <c r="I45" s="515" t="s">
        <v>3</v>
      </c>
      <c r="J45" s="515" t="s">
        <v>3</v>
      </c>
      <c r="K45" s="515" t="s">
        <v>3</v>
      </c>
      <c r="L45" s="545">
        <v>700885000000</v>
      </c>
      <c r="M45" s="545">
        <v>700885000000</v>
      </c>
      <c r="N45" s="516">
        <v>0</v>
      </c>
      <c r="O45" s="545">
        <v>700885000000</v>
      </c>
      <c r="P45" s="518" t="s">
        <v>3</v>
      </c>
      <c r="Q45" s="519" t="s">
        <v>3</v>
      </c>
      <c r="R45" s="515" t="s">
        <v>3</v>
      </c>
      <c r="S45" s="520" t="s">
        <v>3</v>
      </c>
      <c r="T45" s="519" t="s">
        <v>3</v>
      </c>
      <c r="U45" s="521">
        <v>0</v>
      </c>
      <c r="V45" s="521">
        <v>0</v>
      </c>
      <c r="W45" s="521">
        <v>0</v>
      </c>
      <c r="X45" s="521">
        <v>0</v>
      </c>
      <c r="Y45" s="521">
        <v>700885000000</v>
      </c>
      <c r="Z45" s="522"/>
      <c r="AA45" s="523">
        <v>0</v>
      </c>
      <c r="AC45" s="476"/>
    </row>
    <row r="46" spans="1:29" ht="15" customHeight="1" hidden="1" thickBot="1">
      <c r="A46" s="486">
        <v>11</v>
      </c>
      <c r="B46" s="487" t="s">
        <v>860</v>
      </c>
      <c r="C46" s="589"/>
      <c r="D46" s="590"/>
      <c r="E46" s="589"/>
      <c r="F46" s="589"/>
      <c r="G46" s="589"/>
      <c r="H46" s="589"/>
      <c r="I46" s="589"/>
      <c r="J46" s="589" t="s">
        <v>298</v>
      </c>
      <c r="K46" s="591"/>
      <c r="L46" s="545">
        <v>294163000000</v>
      </c>
      <c r="M46" s="545">
        <v>294163000000</v>
      </c>
      <c r="N46" s="592">
        <v>0</v>
      </c>
      <c r="O46" s="545">
        <v>294163000000</v>
      </c>
      <c r="P46" s="505" t="s">
        <v>846</v>
      </c>
      <c r="Q46" s="553"/>
      <c r="R46" s="552"/>
      <c r="S46" s="597"/>
      <c r="T46" s="553"/>
      <c r="U46" s="598"/>
      <c r="V46" s="598"/>
      <c r="W46" s="555">
        <v>0</v>
      </c>
      <c r="X46" s="555">
        <v>0</v>
      </c>
      <c r="Y46" s="594">
        <v>294163000000</v>
      </c>
      <c r="Z46" s="595"/>
      <c r="AA46" s="596">
        <v>0</v>
      </c>
      <c r="AC46" s="476"/>
    </row>
    <row r="47" spans="1:29" ht="15" customHeight="1" hidden="1" thickBot="1">
      <c r="A47" s="905" t="s">
        <v>0</v>
      </c>
      <c r="B47" s="908"/>
      <c r="C47" s="515" t="s">
        <v>3</v>
      </c>
      <c r="D47" s="515" t="s">
        <v>3</v>
      </c>
      <c r="E47" s="515" t="s">
        <v>3</v>
      </c>
      <c r="F47" s="515" t="s">
        <v>3</v>
      </c>
      <c r="G47" s="515" t="s">
        <v>3</v>
      </c>
      <c r="H47" s="515" t="s">
        <v>3</v>
      </c>
      <c r="I47" s="515" t="s">
        <v>3</v>
      </c>
      <c r="J47" s="515" t="s">
        <v>3</v>
      </c>
      <c r="K47" s="515" t="s">
        <v>3</v>
      </c>
      <c r="L47" s="545">
        <v>294163000000</v>
      </c>
      <c r="M47" s="545">
        <v>294163000000</v>
      </c>
      <c r="N47" s="516">
        <v>0</v>
      </c>
      <c r="O47" s="545">
        <v>294163000000</v>
      </c>
      <c r="P47" s="518" t="s">
        <v>3</v>
      </c>
      <c r="Q47" s="519" t="s">
        <v>3</v>
      </c>
      <c r="R47" s="515" t="s">
        <v>3</v>
      </c>
      <c r="S47" s="520" t="s">
        <v>3</v>
      </c>
      <c r="T47" s="519" t="s">
        <v>3</v>
      </c>
      <c r="U47" s="521">
        <v>0</v>
      </c>
      <c r="V47" s="521">
        <v>0</v>
      </c>
      <c r="W47" s="521">
        <v>0</v>
      </c>
      <c r="X47" s="521">
        <v>0</v>
      </c>
      <c r="Y47" s="521">
        <v>294163000000</v>
      </c>
      <c r="Z47" s="522"/>
      <c r="AA47" s="523">
        <v>0</v>
      </c>
      <c r="AC47" s="476"/>
    </row>
    <row r="48" spans="1:29" ht="20.25" customHeight="1" hidden="1" thickBot="1">
      <c r="A48" s="894">
        <v>12</v>
      </c>
      <c r="B48" s="909" t="s">
        <v>861</v>
      </c>
      <c r="C48" s="488"/>
      <c r="D48" s="488"/>
      <c r="E48" s="488"/>
      <c r="F48" s="488"/>
      <c r="G48" s="488"/>
      <c r="H48" s="488"/>
      <c r="I48" s="488" t="s">
        <v>843</v>
      </c>
      <c r="J48" s="570"/>
      <c r="K48" s="488"/>
      <c r="L48" s="525">
        <v>2000000000000</v>
      </c>
      <c r="M48" s="525">
        <v>2018750000000</v>
      </c>
      <c r="N48" s="525">
        <v>0</v>
      </c>
      <c r="O48" s="525">
        <v>2018750000000</v>
      </c>
      <c r="P48" s="492" t="s">
        <v>271</v>
      </c>
      <c r="Q48" s="527" t="s">
        <v>746</v>
      </c>
      <c r="R48" s="492" t="s">
        <v>844</v>
      </c>
      <c r="S48" s="528">
        <v>0.18</v>
      </c>
      <c r="T48" s="527" t="s">
        <v>1134</v>
      </c>
      <c r="U48" s="495"/>
      <c r="V48" s="495"/>
      <c r="W48" s="495">
        <v>0</v>
      </c>
      <c r="X48" s="495">
        <v>0</v>
      </c>
      <c r="Y48" s="495">
        <v>2018750000000</v>
      </c>
      <c r="Z48" s="572" t="s">
        <v>850</v>
      </c>
      <c r="AA48" s="497">
        <v>2018750000000</v>
      </c>
      <c r="AC48" s="476"/>
    </row>
    <row r="49" spans="1:29" ht="30" customHeight="1">
      <c r="A49" s="895"/>
      <c r="B49" s="910"/>
      <c r="C49" s="500"/>
      <c r="D49" s="500"/>
      <c r="E49" s="500"/>
      <c r="F49" s="500"/>
      <c r="G49" s="500"/>
      <c r="H49" s="500"/>
      <c r="I49" s="500" t="s">
        <v>843</v>
      </c>
      <c r="J49" s="573"/>
      <c r="K49" s="500"/>
      <c r="L49" s="529">
        <v>250000000000</v>
      </c>
      <c r="M49" s="530">
        <v>250312500000</v>
      </c>
      <c r="N49" s="531">
        <v>0</v>
      </c>
      <c r="O49" s="530">
        <v>250312500000</v>
      </c>
      <c r="P49" s="532" t="s">
        <v>271</v>
      </c>
      <c r="Q49" s="533" t="s">
        <v>746</v>
      </c>
      <c r="R49" s="532" t="s">
        <v>844</v>
      </c>
      <c r="S49" s="534">
        <v>0.18</v>
      </c>
      <c r="T49" s="533" t="s">
        <v>1134</v>
      </c>
      <c r="U49" s="510"/>
      <c r="V49" s="510"/>
      <c r="W49" s="510">
        <v>0</v>
      </c>
      <c r="X49" s="510">
        <v>0</v>
      </c>
      <c r="Y49" s="510">
        <v>250312500000</v>
      </c>
      <c r="Z49" s="514" t="s">
        <v>850</v>
      </c>
      <c r="AA49" s="512">
        <v>250312500000</v>
      </c>
      <c r="AC49" s="476"/>
    </row>
    <row r="50" spans="1:30" ht="22.5" customHeight="1" thickBot="1">
      <c r="A50" s="902"/>
      <c r="B50" s="911"/>
      <c r="C50" s="537"/>
      <c r="D50" s="537"/>
      <c r="E50" s="537"/>
      <c r="F50" s="537"/>
      <c r="G50" s="537"/>
      <c r="H50" s="537"/>
      <c r="I50" s="537" t="s">
        <v>843</v>
      </c>
      <c r="J50" s="599"/>
      <c r="K50" s="537"/>
      <c r="L50" s="744">
        <v>30842000000</v>
      </c>
      <c r="M50" s="744">
        <v>30842000000</v>
      </c>
      <c r="N50" s="581">
        <v>0</v>
      </c>
      <c r="O50" s="581">
        <v>30842000000</v>
      </c>
      <c r="P50" s="600" t="s">
        <v>846</v>
      </c>
      <c r="Q50" s="601"/>
      <c r="R50" s="600"/>
      <c r="S50" s="540"/>
      <c r="T50" s="601" t="s">
        <v>1134</v>
      </c>
      <c r="U50" s="541"/>
      <c r="V50" s="541"/>
      <c r="W50" s="541">
        <v>0</v>
      </c>
      <c r="X50" s="541">
        <v>0</v>
      </c>
      <c r="Y50" s="510">
        <v>30842000000</v>
      </c>
      <c r="Z50" s="602"/>
      <c r="AA50" s="603"/>
      <c r="AB50" s="604"/>
      <c r="AC50" s="605"/>
      <c r="AD50" s="604"/>
    </row>
    <row r="51" spans="1:30" ht="22.5" customHeight="1" thickBot="1">
      <c r="A51" s="498"/>
      <c r="B51" s="606" t="s">
        <v>0</v>
      </c>
      <c r="C51" s="547"/>
      <c r="D51" s="547"/>
      <c r="E51" s="548"/>
      <c r="F51" s="547"/>
      <c r="G51" s="548"/>
      <c r="H51" s="547"/>
      <c r="I51" s="548"/>
      <c r="J51" s="580"/>
      <c r="K51" s="548"/>
      <c r="L51" s="545">
        <v>2280842000000</v>
      </c>
      <c r="M51" s="545">
        <v>2299904500000</v>
      </c>
      <c r="N51" s="607">
        <v>0</v>
      </c>
      <c r="O51" s="607">
        <v>2299904500000</v>
      </c>
      <c r="P51" s="552" t="s">
        <v>3</v>
      </c>
      <c r="Q51" s="608"/>
      <c r="R51" s="552"/>
      <c r="S51" s="609"/>
      <c r="T51" s="608"/>
      <c r="U51" s="555">
        <v>0</v>
      </c>
      <c r="V51" s="555">
        <v>0</v>
      </c>
      <c r="W51" s="555">
        <v>0</v>
      </c>
      <c r="X51" s="555">
        <v>0</v>
      </c>
      <c r="Y51" s="521">
        <v>2299904500000</v>
      </c>
      <c r="Z51" s="610"/>
      <c r="AA51" s="542">
        <v>2269062500000</v>
      </c>
      <c r="AB51" s="604"/>
      <c r="AC51" s="605"/>
      <c r="AD51" s="604"/>
    </row>
    <row r="52" spans="1:30" ht="22.5" customHeight="1">
      <c r="A52" s="894">
        <v>13</v>
      </c>
      <c r="B52" s="896" t="s">
        <v>862</v>
      </c>
      <c r="C52" s="488"/>
      <c r="D52" s="488"/>
      <c r="E52" s="611"/>
      <c r="F52" s="488"/>
      <c r="G52" s="611"/>
      <c r="H52" s="488"/>
      <c r="I52" s="611" t="s">
        <v>843</v>
      </c>
      <c r="J52" s="570"/>
      <c r="K52" s="611"/>
      <c r="L52" s="525">
        <v>15000000000</v>
      </c>
      <c r="M52" s="526">
        <v>9104420823</v>
      </c>
      <c r="N52" s="525">
        <v>0</v>
      </c>
      <c r="O52" s="526">
        <v>9104420823</v>
      </c>
      <c r="P52" s="612" t="s">
        <v>141</v>
      </c>
      <c r="Q52" s="613" t="s">
        <v>863</v>
      </c>
      <c r="R52" s="492" t="s">
        <v>844</v>
      </c>
      <c r="S52" s="614">
        <v>0.18</v>
      </c>
      <c r="T52" s="745" t="s">
        <v>1134</v>
      </c>
      <c r="U52" s="495"/>
      <c r="V52" s="615"/>
      <c r="W52" s="495">
        <v>0</v>
      </c>
      <c r="X52" s="615">
        <v>0</v>
      </c>
      <c r="Y52" s="495">
        <v>9104420823</v>
      </c>
      <c r="Z52" s="616" t="s">
        <v>849</v>
      </c>
      <c r="AA52" s="495">
        <v>28600000000</v>
      </c>
      <c r="AB52" s="604"/>
      <c r="AC52" s="605"/>
      <c r="AD52" s="604"/>
    </row>
    <row r="53" spans="1:30" ht="23.25" customHeight="1">
      <c r="A53" s="895"/>
      <c r="B53" s="897"/>
      <c r="C53" s="500"/>
      <c r="D53" s="500"/>
      <c r="E53" s="617"/>
      <c r="F53" s="500"/>
      <c r="G53" s="617"/>
      <c r="H53" s="500"/>
      <c r="I53" s="617" t="s">
        <v>843</v>
      </c>
      <c r="J53" s="573"/>
      <c r="K53" s="617"/>
      <c r="L53" s="530">
        <v>1200000000</v>
      </c>
      <c r="M53" s="531">
        <v>738134451</v>
      </c>
      <c r="N53" s="530">
        <v>0</v>
      </c>
      <c r="O53" s="531">
        <v>738134451</v>
      </c>
      <c r="P53" s="532" t="s">
        <v>141</v>
      </c>
      <c r="Q53" s="618" t="s">
        <v>863</v>
      </c>
      <c r="R53" s="532" t="s">
        <v>844</v>
      </c>
      <c r="S53" s="619">
        <v>0.18</v>
      </c>
      <c r="T53" s="746" t="s">
        <v>1134</v>
      </c>
      <c r="U53" s="510"/>
      <c r="V53" s="620"/>
      <c r="W53" s="510">
        <v>0</v>
      </c>
      <c r="X53" s="620">
        <v>0</v>
      </c>
      <c r="Y53" s="510">
        <v>738134451</v>
      </c>
      <c r="Z53" s="621" t="s">
        <v>849</v>
      </c>
      <c r="AA53" s="510">
        <v>2274000000</v>
      </c>
      <c r="AB53" s="604"/>
      <c r="AC53" s="605"/>
      <c r="AD53" s="604"/>
    </row>
    <row r="54" spans="1:30" ht="36">
      <c r="A54" s="895"/>
      <c r="B54" s="897"/>
      <c r="C54" s="500"/>
      <c r="D54" s="500"/>
      <c r="E54" s="617"/>
      <c r="F54" s="500"/>
      <c r="G54" s="617"/>
      <c r="H54" s="500"/>
      <c r="I54" s="617" t="s">
        <v>843</v>
      </c>
      <c r="J54" s="573"/>
      <c r="K54" s="617"/>
      <c r="L54" s="530">
        <v>3800000000</v>
      </c>
      <c r="M54" s="531">
        <v>2405086396</v>
      </c>
      <c r="N54" s="530">
        <v>0</v>
      </c>
      <c r="O54" s="531">
        <v>2405086396</v>
      </c>
      <c r="P54" s="505" t="s">
        <v>141</v>
      </c>
      <c r="Q54" s="618" t="s">
        <v>863</v>
      </c>
      <c r="R54" s="532" t="s">
        <v>844</v>
      </c>
      <c r="S54" s="619">
        <v>0.18</v>
      </c>
      <c r="T54" s="746" t="s">
        <v>1134</v>
      </c>
      <c r="U54" s="510"/>
      <c r="V54" s="620"/>
      <c r="W54" s="510">
        <v>0</v>
      </c>
      <c r="X54" s="620">
        <v>0</v>
      </c>
      <c r="Y54" s="510">
        <v>2405086396</v>
      </c>
      <c r="Z54" s="621" t="s">
        <v>864</v>
      </c>
      <c r="AA54" s="510">
        <v>14395028544</v>
      </c>
      <c r="AB54" s="604"/>
      <c r="AC54" s="605"/>
      <c r="AD54" s="604"/>
    </row>
    <row r="55" spans="1:30" ht="36">
      <c r="A55" s="895"/>
      <c r="B55" s="897"/>
      <c r="C55" s="500"/>
      <c r="D55" s="500"/>
      <c r="E55" s="617"/>
      <c r="F55" s="500"/>
      <c r="G55" s="617"/>
      <c r="H55" s="500"/>
      <c r="I55" s="617" t="s">
        <v>843</v>
      </c>
      <c r="J55" s="573"/>
      <c r="K55" s="617"/>
      <c r="L55" s="530">
        <v>20000000000</v>
      </c>
      <c r="M55" s="531">
        <v>19501163803</v>
      </c>
      <c r="N55" s="530">
        <v>0</v>
      </c>
      <c r="O55" s="531">
        <v>19501163803</v>
      </c>
      <c r="P55" s="532" t="s">
        <v>271</v>
      </c>
      <c r="Q55" s="618" t="s">
        <v>863</v>
      </c>
      <c r="R55" s="532" t="s">
        <v>844</v>
      </c>
      <c r="S55" s="619">
        <v>0.18</v>
      </c>
      <c r="T55" s="746" t="s">
        <v>1134</v>
      </c>
      <c r="U55" s="510"/>
      <c r="V55" s="620"/>
      <c r="W55" s="510">
        <v>0</v>
      </c>
      <c r="X55" s="620">
        <v>0</v>
      </c>
      <c r="Y55" s="510">
        <v>19501163803</v>
      </c>
      <c r="Z55" s="621" t="s">
        <v>849</v>
      </c>
      <c r="AA55" s="510">
        <v>38000000000</v>
      </c>
      <c r="AB55" s="604"/>
      <c r="AC55" s="605"/>
      <c r="AD55" s="604"/>
    </row>
    <row r="56" spans="1:30" ht="36">
      <c r="A56" s="895"/>
      <c r="B56" s="897"/>
      <c r="C56" s="500"/>
      <c r="D56" s="500"/>
      <c r="E56" s="617"/>
      <c r="F56" s="500"/>
      <c r="G56" s="617"/>
      <c r="H56" s="500"/>
      <c r="I56" s="617" t="s">
        <v>843</v>
      </c>
      <c r="J56" s="573"/>
      <c r="K56" s="617"/>
      <c r="L56" s="530">
        <v>37500000000</v>
      </c>
      <c r="M56" s="531">
        <v>37227413792</v>
      </c>
      <c r="N56" s="530">
        <v>0</v>
      </c>
      <c r="O56" s="531">
        <v>37227413792</v>
      </c>
      <c r="P56" s="532" t="s">
        <v>271</v>
      </c>
      <c r="Q56" s="618" t="s">
        <v>746</v>
      </c>
      <c r="R56" s="532" t="s">
        <v>844</v>
      </c>
      <c r="S56" s="619">
        <v>0.18</v>
      </c>
      <c r="T56" s="746" t="s">
        <v>1134</v>
      </c>
      <c r="U56" s="510"/>
      <c r="V56" s="620"/>
      <c r="W56" s="510">
        <v>0</v>
      </c>
      <c r="X56" s="620">
        <v>0</v>
      </c>
      <c r="Y56" s="510">
        <v>37227413792</v>
      </c>
      <c r="Z56" s="621" t="s">
        <v>849</v>
      </c>
      <c r="AA56" s="510">
        <v>58000000000</v>
      </c>
      <c r="AB56" s="604"/>
      <c r="AC56" s="605"/>
      <c r="AD56" s="604"/>
    </row>
    <row r="57" spans="1:30" ht="36">
      <c r="A57" s="895"/>
      <c r="B57" s="898"/>
      <c r="C57" s="500"/>
      <c r="D57" s="500"/>
      <c r="E57" s="617"/>
      <c r="F57" s="500"/>
      <c r="G57" s="617"/>
      <c r="H57" s="500"/>
      <c r="I57" s="617" t="s">
        <v>843</v>
      </c>
      <c r="J57" s="573"/>
      <c r="K57" s="617"/>
      <c r="L57" s="530">
        <v>512025000000</v>
      </c>
      <c r="M57" s="531">
        <v>512025000000</v>
      </c>
      <c r="N57" s="530">
        <v>0</v>
      </c>
      <c r="O57" s="531">
        <v>512025000000</v>
      </c>
      <c r="P57" s="532" t="s">
        <v>846</v>
      </c>
      <c r="Q57" s="618"/>
      <c r="R57" s="532"/>
      <c r="S57" s="619"/>
      <c r="T57" s="746" t="s">
        <v>1134</v>
      </c>
      <c r="U57" s="510"/>
      <c r="V57" s="620"/>
      <c r="W57" s="510">
        <v>0</v>
      </c>
      <c r="X57" s="620">
        <v>0</v>
      </c>
      <c r="Y57" s="510">
        <v>512025000000</v>
      </c>
      <c r="Z57" s="621"/>
      <c r="AA57" s="510">
        <v>0</v>
      </c>
      <c r="AB57" s="604"/>
      <c r="AC57" s="605"/>
      <c r="AD57" s="604"/>
    </row>
    <row r="58" spans="1:30" ht="36.75" thickBot="1">
      <c r="A58" s="895"/>
      <c r="B58" s="898"/>
      <c r="C58" s="622"/>
      <c r="D58" s="622"/>
      <c r="E58" s="623"/>
      <c r="F58" s="622"/>
      <c r="G58" s="623"/>
      <c r="H58" s="622"/>
      <c r="I58" s="623" t="s">
        <v>843</v>
      </c>
      <c r="J58" s="624"/>
      <c r="K58" s="623"/>
      <c r="L58" s="581">
        <v>37500000000</v>
      </c>
      <c r="M58" s="625">
        <v>37896551724</v>
      </c>
      <c r="N58" s="581">
        <v>0</v>
      </c>
      <c r="O58" s="625">
        <v>37896551724</v>
      </c>
      <c r="P58" s="582" t="s">
        <v>271</v>
      </c>
      <c r="Q58" s="626" t="s">
        <v>746</v>
      </c>
      <c r="R58" s="582" t="s">
        <v>844</v>
      </c>
      <c r="S58" s="627">
        <v>0.18</v>
      </c>
      <c r="T58" s="747" t="s">
        <v>1134</v>
      </c>
      <c r="U58" s="584"/>
      <c r="V58" s="628"/>
      <c r="W58" s="584">
        <v>0</v>
      </c>
      <c r="X58" s="628">
        <v>0</v>
      </c>
      <c r="Y58" s="584">
        <v>37896551724</v>
      </c>
      <c r="Z58" s="629" t="s">
        <v>849</v>
      </c>
      <c r="AA58" s="584">
        <v>64000000000</v>
      </c>
      <c r="AB58" s="604"/>
      <c r="AC58" s="605"/>
      <c r="AD58" s="604"/>
    </row>
    <row r="59" spans="1:30" ht="21.75" thickBot="1">
      <c r="A59" s="630"/>
      <c r="B59" s="487" t="s">
        <v>0</v>
      </c>
      <c r="C59" s="589"/>
      <c r="D59" s="589"/>
      <c r="E59" s="589"/>
      <c r="F59" s="589"/>
      <c r="G59" s="589"/>
      <c r="H59" s="589"/>
      <c r="I59" s="589" t="s">
        <v>843</v>
      </c>
      <c r="J59" s="631"/>
      <c r="K59" s="589"/>
      <c r="L59" s="632">
        <v>627025000000</v>
      </c>
      <c r="M59" s="632">
        <v>618897770989</v>
      </c>
      <c r="N59" s="632">
        <v>0</v>
      </c>
      <c r="O59" s="632">
        <v>618897770989</v>
      </c>
      <c r="P59" s="612" t="s">
        <v>3</v>
      </c>
      <c r="Q59" s="633"/>
      <c r="R59" s="612"/>
      <c r="S59" s="634"/>
      <c r="T59" s="633" t="s">
        <v>1134</v>
      </c>
      <c r="U59" s="594">
        <v>0</v>
      </c>
      <c r="V59" s="594">
        <v>0</v>
      </c>
      <c r="W59" s="594">
        <v>0</v>
      </c>
      <c r="X59" s="594">
        <v>0</v>
      </c>
      <c r="Y59" s="594">
        <v>618897770989</v>
      </c>
      <c r="Z59" s="595"/>
      <c r="AA59" s="596">
        <v>205269028544</v>
      </c>
      <c r="AB59" s="604"/>
      <c r="AC59" s="605"/>
      <c r="AD59" s="604"/>
    </row>
    <row r="60" spans="1:30" ht="36">
      <c r="A60" s="894">
        <v>14</v>
      </c>
      <c r="B60" s="903" t="s">
        <v>865</v>
      </c>
      <c r="C60" s="488"/>
      <c r="D60" s="488"/>
      <c r="E60" s="611"/>
      <c r="F60" s="488"/>
      <c r="G60" s="611"/>
      <c r="H60" s="488"/>
      <c r="I60" s="611" t="s">
        <v>843</v>
      </c>
      <c r="J60" s="570"/>
      <c r="K60" s="611"/>
      <c r="L60" s="525">
        <v>50000000000</v>
      </c>
      <c r="M60" s="526">
        <v>48438378739</v>
      </c>
      <c r="N60" s="525">
        <v>0</v>
      </c>
      <c r="O60" s="526">
        <v>48438378739</v>
      </c>
      <c r="P60" s="492" t="s">
        <v>271</v>
      </c>
      <c r="Q60" s="613" t="s">
        <v>746</v>
      </c>
      <c r="R60" s="492" t="s">
        <v>844</v>
      </c>
      <c r="S60" s="614">
        <v>0.18</v>
      </c>
      <c r="T60" s="745" t="s">
        <v>1134</v>
      </c>
      <c r="U60" s="495"/>
      <c r="V60" s="615"/>
      <c r="W60" s="495">
        <v>0</v>
      </c>
      <c r="X60" s="615">
        <v>0</v>
      </c>
      <c r="Y60" s="495">
        <v>48438378739</v>
      </c>
      <c r="Z60" s="616" t="s">
        <v>850</v>
      </c>
      <c r="AA60" s="495">
        <v>66000000000</v>
      </c>
      <c r="AB60" s="604"/>
      <c r="AC60" s="605"/>
      <c r="AD60" s="604"/>
    </row>
    <row r="61" spans="1:30" ht="36.75" thickBot="1">
      <c r="A61" s="902"/>
      <c r="B61" s="904"/>
      <c r="C61" s="622"/>
      <c r="D61" s="622"/>
      <c r="E61" s="623"/>
      <c r="F61" s="622"/>
      <c r="G61" s="623"/>
      <c r="H61" s="622"/>
      <c r="I61" s="623" t="s">
        <v>843</v>
      </c>
      <c r="J61" s="624"/>
      <c r="K61" s="623"/>
      <c r="L61" s="581">
        <v>290345000000</v>
      </c>
      <c r="M61" s="625">
        <v>290345000000</v>
      </c>
      <c r="N61" s="581">
        <v>0</v>
      </c>
      <c r="O61" s="625">
        <v>290345000000</v>
      </c>
      <c r="P61" s="582" t="s">
        <v>846</v>
      </c>
      <c r="Q61" s="626"/>
      <c r="R61" s="582"/>
      <c r="S61" s="627"/>
      <c r="T61" s="747" t="s">
        <v>1134</v>
      </c>
      <c r="U61" s="584"/>
      <c r="V61" s="628"/>
      <c r="W61" s="584">
        <v>0</v>
      </c>
      <c r="X61" s="628">
        <v>0</v>
      </c>
      <c r="Y61" s="584">
        <v>290345000000</v>
      </c>
      <c r="Z61" s="629"/>
      <c r="AA61" s="584">
        <v>0</v>
      </c>
      <c r="AB61" s="604"/>
      <c r="AC61" s="605"/>
      <c r="AD61" s="604"/>
    </row>
    <row r="62" spans="1:30" ht="21.75" thickBot="1">
      <c r="A62" s="905" t="s">
        <v>0</v>
      </c>
      <c r="B62" s="906"/>
      <c r="C62" s="635" t="s">
        <v>3</v>
      </c>
      <c r="D62" s="635" t="s">
        <v>3</v>
      </c>
      <c r="E62" s="635" t="s">
        <v>3</v>
      </c>
      <c r="F62" s="635" t="s">
        <v>3</v>
      </c>
      <c r="G62" s="635" t="s">
        <v>3</v>
      </c>
      <c r="H62" s="635" t="s">
        <v>3</v>
      </c>
      <c r="I62" s="635" t="s">
        <v>3</v>
      </c>
      <c r="J62" s="635" t="s">
        <v>3</v>
      </c>
      <c r="K62" s="635" t="s">
        <v>3</v>
      </c>
      <c r="L62" s="636">
        <v>340345000000</v>
      </c>
      <c r="M62" s="637">
        <v>338783378739</v>
      </c>
      <c r="N62" s="637">
        <v>0</v>
      </c>
      <c r="O62" s="637">
        <v>338783378739</v>
      </c>
      <c r="P62" s="635" t="s">
        <v>3</v>
      </c>
      <c r="Q62" s="638" t="s">
        <v>3</v>
      </c>
      <c r="R62" s="635" t="s">
        <v>3</v>
      </c>
      <c r="S62" s="639" t="s">
        <v>3</v>
      </c>
      <c r="T62" s="638" t="s">
        <v>3</v>
      </c>
      <c r="U62" s="541">
        <v>0</v>
      </c>
      <c r="V62" s="541">
        <v>0</v>
      </c>
      <c r="W62" s="541">
        <v>0</v>
      </c>
      <c r="X62" s="541">
        <v>0</v>
      </c>
      <c r="Y62" s="541">
        <v>338783378739</v>
      </c>
      <c r="Z62" s="602"/>
      <c r="AA62" s="603">
        <v>66000000000</v>
      </c>
      <c r="AB62" s="604"/>
      <c r="AC62" s="605"/>
      <c r="AD62" s="604"/>
    </row>
    <row r="63" spans="1:30" ht="21.75" thickBot="1">
      <c r="A63" s="905" t="s">
        <v>5</v>
      </c>
      <c r="B63" s="907"/>
      <c r="C63" s="907"/>
      <c r="D63" s="907"/>
      <c r="E63" s="907"/>
      <c r="F63" s="907"/>
      <c r="G63" s="907"/>
      <c r="H63" s="907"/>
      <c r="I63" s="907"/>
      <c r="J63" s="907"/>
      <c r="K63" s="908"/>
      <c r="L63" s="640">
        <v>19755238810202</v>
      </c>
      <c r="M63" s="640">
        <v>19076463745928</v>
      </c>
      <c r="N63" s="640">
        <v>888990424196</v>
      </c>
      <c r="O63" s="640">
        <v>19965454170124</v>
      </c>
      <c r="P63" s="641" t="s">
        <v>3</v>
      </c>
      <c r="Q63" s="642" t="s">
        <v>3</v>
      </c>
      <c r="R63" s="643" t="s">
        <v>3</v>
      </c>
      <c r="S63" s="641" t="s">
        <v>3</v>
      </c>
      <c r="T63" s="642" t="s">
        <v>3</v>
      </c>
      <c r="U63" s="644">
        <v>257483585721</v>
      </c>
      <c r="V63" s="644">
        <v>23684784196</v>
      </c>
      <c r="W63" s="644">
        <v>233798801525</v>
      </c>
      <c r="X63" s="644">
        <v>116899400762.5</v>
      </c>
      <c r="Y63" s="541">
        <v>20082353570886.5</v>
      </c>
      <c r="Z63" s="645"/>
      <c r="AA63" s="646">
        <v>16193686950232</v>
      </c>
      <c r="AB63" s="604"/>
      <c r="AC63" s="605"/>
      <c r="AD63" s="604"/>
    </row>
    <row r="64" spans="1:30" ht="21">
      <c r="A64" s="647"/>
      <c r="B64" s="647"/>
      <c r="C64" s="648"/>
      <c r="D64" s="648"/>
      <c r="E64" s="648"/>
      <c r="F64" s="648"/>
      <c r="G64" s="648"/>
      <c r="H64" s="648"/>
      <c r="I64" s="648"/>
      <c r="J64" s="648"/>
      <c r="K64" s="648"/>
      <c r="L64" s="647"/>
      <c r="M64" s="647"/>
      <c r="N64" s="647"/>
      <c r="O64" s="647"/>
      <c r="P64" s="647"/>
      <c r="Q64" s="647"/>
      <c r="R64" s="647"/>
      <c r="S64" s="647"/>
      <c r="T64" s="647"/>
      <c r="U64" s="647"/>
      <c r="V64" s="647"/>
      <c r="W64" s="647"/>
      <c r="X64" s="647"/>
      <c r="Y64" s="647"/>
      <c r="Z64" s="647"/>
      <c r="AA64" s="647"/>
      <c r="AB64" s="604"/>
      <c r="AC64" s="605"/>
      <c r="AD64" s="604"/>
    </row>
    <row r="65" spans="1:30" ht="21.75" thickBot="1">
      <c r="A65" s="474"/>
      <c r="B65" s="474"/>
      <c r="C65" s="475"/>
      <c r="D65" s="475"/>
      <c r="E65" s="475"/>
      <c r="F65" s="475"/>
      <c r="G65" s="475"/>
      <c r="H65" s="475"/>
      <c r="I65" s="475"/>
      <c r="J65" s="475"/>
      <c r="K65" s="475"/>
      <c r="L65" s="474"/>
      <c r="M65" s="474" t="s">
        <v>284</v>
      </c>
      <c r="N65" s="474"/>
      <c r="O65" s="474"/>
      <c r="P65" s="474"/>
      <c r="Q65" s="474"/>
      <c r="R65" s="474"/>
      <c r="S65" s="474"/>
      <c r="T65" s="474"/>
      <c r="U65" s="649"/>
      <c r="V65" s="649"/>
      <c r="W65" s="649"/>
      <c r="X65" s="649"/>
      <c r="Y65" s="649"/>
      <c r="Z65" s="649"/>
      <c r="AA65" s="649"/>
      <c r="AB65" s="604"/>
      <c r="AC65" s="605"/>
      <c r="AD65" s="604"/>
    </row>
    <row r="66" spans="1:30" ht="21.75" thickBot="1">
      <c r="A66" s="474"/>
      <c r="B66" s="899" t="s">
        <v>866</v>
      </c>
      <c r="C66" s="900"/>
      <c r="D66" s="900"/>
      <c r="E66" s="900"/>
      <c r="F66" s="900"/>
      <c r="G66" s="900"/>
      <c r="H66" s="900"/>
      <c r="I66" s="900"/>
      <c r="J66" s="900"/>
      <c r="K66" s="900"/>
      <c r="L66" s="901"/>
      <c r="M66" s="748">
        <v>22539483</v>
      </c>
      <c r="N66" s="474"/>
      <c r="O66" s="474"/>
      <c r="P66" s="474"/>
      <c r="Q66" s="474"/>
      <c r="R66" s="474"/>
      <c r="S66" s="474"/>
      <c r="T66" s="474"/>
      <c r="U66" s="649"/>
      <c r="V66" s="649"/>
      <c r="W66" s="649"/>
      <c r="X66" s="649"/>
      <c r="Y66" s="649"/>
      <c r="Z66" s="649"/>
      <c r="AA66" s="649"/>
      <c r="AB66" s="604"/>
      <c r="AC66" s="605"/>
      <c r="AD66" s="604"/>
    </row>
    <row r="67" spans="1:30" ht="21.75" thickBot="1">
      <c r="A67" s="474"/>
      <c r="B67" s="899" t="s">
        <v>708</v>
      </c>
      <c r="C67" s="900"/>
      <c r="D67" s="900"/>
      <c r="E67" s="900"/>
      <c r="F67" s="900"/>
      <c r="G67" s="900"/>
      <c r="H67" s="900"/>
      <c r="I67" s="900"/>
      <c r="J67" s="900"/>
      <c r="K67" s="900"/>
      <c r="L67" s="901"/>
      <c r="M67" s="748">
        <v>676184.49</v>
      </c>
      <c r="N67" s="474"/>
      <c r="O67" s="474"/>
      <c r="P67" s="474"/>
      <c r="Q67" s="474"/>
      <c r="R67" s="474"/>
      <c r="S67" s="474"/>
      <c r="T67" s="474"/>
      <c r="U67" s="649"/>
      <c r="V67" s="649"/>
      <c r="W67" s="649"/>
      <c r="X67" s="649"/>
      <c r="Y67" s="649"/>
      <c r="Z67" s="649"/>
      <c r="AA67" s="649"/>
      <c r="AB67" s="604"/>
      <c r="AC67" s="605"/>
      <c r="AD67" s="604"/>
    </row>
    <row r="68" spans="1:30" ht="21.75" thickBot="1">
      <c r="A68" s="474"/>
      <c r="B68" s="899" t="s">
        <v>709</v>
      </c>
      <c r="C68" s="900"/>
      <c r="D68" s="900"/>
      <c r="E68" s="900"/>
      <c r="F68" s="900"/>
      <c r="G68" s="900"/>
      <c r="H68" s="900"/>
      <c r="I68" s="900"/>
      <c r="J68" s="900"/>
      <c r="K68" s="900"/>
      <c r="L68" s="901"/>
      <c r="M68" s="748">
        <v>9015793.200000001</v>
      </c>
      <c r="N68" s="474"/>
      <c r="O68" s="474"/>
      <c r="P68" s="474"/>
      <c r="Q68" s="474"/>
      <c r="R68" s="474"/>
      <c r="S68" s="474"/>
      <c r="T68" s="474"/>
      <c r="U68" s="649"/>
      <c r="V68" s="649"/>
      <c r="W68" s="649"/>
      <c r="X68" s="649"/>
      <c r="Y68" s="649"/>
      <c r="Z68" s="649"/>
      <c r="AA68" s="649"/>
      <c r="AB68" s="604"/>
      <c r="AC68" s="605"/>
      <c r="AD68" s="604"/>
    </row>
    <row r="69" spans="1:30" ht="21.75" thickBot="1">
      <c r="A69" s="474"/>
      <c r="B69" s="899" t="s">
        <v>710</v>
      </c>
      <c r="C69" s="900"/>
      <c r="D69" s="900"/>
      <c r="E69" s="900"/>
      <c r="F69" s="900"/>
      <c r="G69" s="900"/>
      <c r="H69" s="900"/>
      <c r="I69" s="900"/>
      <c r="J69" s="900"/>
      <c r="K69" s="900"/>
      <c r="L69" s="901"/>
      <c r="M69" s="749" t="s">
        <v>628</v>
      </c>
      <c r="N69" s="474"/>
      <c r="O69" s="474"/>
      <c r="P69" s="474"/>
      <c r="Q69" s="474"/>
      <c r="R69" s="474"/>
      <c r="S69" s="474"/>
      <c r="T69" s="474"/>
      <c r="U69" s="649"/>
      <c r="V69" s="649"/>
      <c r="W69" s="649"/>
      <c r="X69" s="649"/>
      <c r="Y69" s="649"/>
      <c r="Z69" s="649"/>
      <c r="AA69" s="649"/>
      <c r="AB69" s="604"/>
      <c r="AC69" s="605"/>
      <c r="AD69" s="604"/>
    </row>
    <row r="70" spans="21:30" ht="21">
      <c r="U70" s="604"/>
      <c r="V70" s="604"/>
      <c r="W70" s="604"/>
      <c r="X70" s="604"/>
      <c r="Y70" s="604"/>
      <c r="Z70" s="604"/>
      <c r="AA70" s="604"/>
      <c r="AB70" s="604"/>
      <c r="AC70" s="605"/>
      <c r="AD70" s="604"/>
    </row>
    <row r="71" spans="21:30" ht="21">
      <c r="U71" s="604"/>
      <c r="V71" s="604"/>
      <c r="W71" s="604"/>
      <c r="X71" s="604"/>
      <c r="Y71" s="604"/>
      <c r="Z71" s="604"/>
      <c r="AA71" s="604"/>
      <c r="AB71" s="604"/>
      <c r="AC71" s="605"/>
      <c r="AD71" s="604"/>
    </row>
    <row r="72" spans="21:30" ht="21">
      <c r="U72" s="604"/>
      <c r="V72" s="604"/>
      <c r="W72" s="604"/>
      <c r="X72" s="604"/>
      <c r="Y72" s="604"/>
      <c r="Z72" s="604"/>
      <c r="AA72" s="604"/>
      <c r="AB72" s="604"/>
      <c r="AC72" s="605"/>
      <c r="AD72" s="604"/>
    </row>
    <row r="73" spans="21:30" ht="21">
      <c r="U73" s="604"/>
      <c r="V73" s="604"/>
      <c r="W73" s="604"/>
      <c r="X73" s="604"/>
      <c r="Y73" s="604"/>
      <c r="Z73" s="604"/>
      <c r="AA73" s="604"/>
      <c r="AB73" s="604"/>
      <c r="AC73" s="605"/>
      <c r="AD73" s="604"/>
    </row>
    <row r="74" spans="21:30" ht="21">
      <c r="U74" s="604"/>
      <c r="V74" s="604"/>
      <c r="W74" s="604"/>
      <c r="X74" s="604"/>
      <c r="Y74" s="604"/>
      <c r="Z74" s="604"/>
      <c r="AA74" s="604"/>
      <c r="AB74" s="604"/>
      <c r="AC74" s="605"/>
      <c r="AD74" s="604"/>
    </row>
    <row r="75" spans="21:30" ht="21">
      <c r="U75" s="604"/>
      <c r="V75" s="604"/>
      <c r="W75" s="604"/>
      <c r="X75" s="604"/>
      <c r="Y75" s="604"/>
      <c r="Z75" s="604"/>
      <c r="AA75" s="604"/>
      <c r="AB75" s="604"/>
      <c r="AC75" s="605"/>
      <c r="AD75" s="604"/>
    </row>
    <row r="76" spans="21:30" ht="21">
      <c r="U76" s="604"/>
      <c r="V76" s="604"/>
      <c r="W76" s="604"/>
      <c r="X76" s="604"/>
      <c r="Y76" s="604"/>
      <c r="Z76" s="604"/>
      <c r="AA76" s="604"/>
      <c r="AB76" s="604"/>
      <c r="AC76" s="605"/>
      <c r="AD76" s="604"/>
    </row>
    <row r="77" spans="21:30" ht="21">
      <c r="U77" s="604"/>
      <c r="V77" s="604"/>
      <c r="W77" s="604"/>
      <c r="X77" s="604"/>
      <c r="Y77" s="604"/>
      <c r="Z77" s="604"/>
      <c r="AA77" s="604"/>
      <c r="AB77" s="604"/>
      <c r="AC77" s="605"/>
      <c r="AD77" s="604"/>
    </row>
    <row r="78" spans="21:30" ht="21">
      <c r="U78" s="604"/>
      <c r="V78" s="604"/>
      <c r="W78" s="604"/>
      <c r="X78" s="604"/>
      <c r="Y78" s="604"/>
      <c r="Z78" s="604"/>
      <c r="AA78" s="604"/>
      <c r="AB78" s="604"/>
      <c r="AC78" s="605"/>
      <c r="AD78" s="604"/>
    </row>
    <row r="79" spans="21:30" ht="21">
      <c r="U79" s="604"/>
      <c r="V79" s="604"/>
      <c r="W79" s="604"/>
      <c r="X79" s="604"/>
      <c r="Y79" s="604"/>
      <c r="Z79" s="604"/>
      <c r="AA79" s="604"/>
      <c r="AB79" s="604"/>
      <c r="AC79" s="605"/>
      <c r="AD79" s="604"/>
    </row>
    <row r="80" spans="21:30" ht="21">
      <c r="U80" s="604"/>
      <c r="V80" s="604"/>
      <c r="W80" s="604"/>
      <c r="X80" s="604"/>
      <c r="Y80" s="604"/>
      <c r="Z80" s="604"/>
      <c r="AA80" s="604"/>
      <c r="AB80" s="604"/>
      <c r="AC80" s="605"/>
      <c r="AD80" s="604"/>
    </row>
    <row r="81" spans="21:30" ht="21">
      <c r="U81" s="604"/>
      <c r="V81" s="604"/>
      <c r="W81" s="604"/>
      <c r="X81" s="604"/>
      <c r="Y81" s="604"/>
      <c r="Z81" s="604"/>
      <c r="AA81" s="604"/>
      <c r="AB81" s="604"/>
      <c r="AC81" s="605"/>
      <c r="AD81" s="604"/>
    </row>
    <row r="82" spans="21:30" ht="21">
      <c r="U82" s="604"/>
      <c r="V82" s="604"/>
      <c r="W82" s="604"/>
      <c r="X82" s="604"/>
      <c r="Y82" s="604"/>
      <c r="Z82" s="604"/>
      <c r="AA82" s="604"/>
      <c r="AB82" s="604"/>
      <c r="AC82" s="605"/>
      <c r="AD82" s="604"/>
    </row>
    <row r="83" spans="21:30" ht="21">
      <c r="U83" s="604"/>
      <c r="V83" s="604"/>
      <c r="W83" s="604"/>
      <c r="X83" s="604"/>
      <c r="Y83" s="604"/>
      <c r="Z83" s="604"/>
      <c r="AA83" s="604"/>
      <c r="AB83" s="604"/>
      <c r="AC83" s="605"/>
      <c r="AD83" s="604"/>
    </row>
    <row r="84" spans="21:30" ht="21">
      <c r="U84" s="604"/>
      <c r="V84" s="604"/>
      <c r="W84" s="604"/>
      <c r="X84" s="604"/>
      <c r="Y84" s="604"/>
      <c r="Z84" s="604"/>
      <c r="AA84" s="604"/>
      <c r="AB84" s="604"/>
      <c r="AC84" s="605"/>
      <c r="AD84" s="604"/>
    </row>
    <row r="85" spans="21:30" ht="21">
      <c r="U85" s="604"/>
      <c r="V85" s="604"/>
      <c r="W85" s="604"/>
      <c r="X85" s="604"/>
      <c r="Y85" s="604"/>
      <c r="Z85" s="604"/>
      <c r="AA85" s="604"/>
      <c r="AB85" s="604"/>
      <c r="AC85" s="605"/>
      <c r="AD85" s="604"/>
    </row>
    <row r="86" spans="21:30" ht="21">
      <c r="U86" s="604"/>
      <c r="V86" s="604"/>
      <c r="W86" s="604"/>
      <c r="X86" s="604"/>
      <c r="Y86" s="604"/>
      <c r="Z86" s="604"/>
      <c r="AA86" s="604"/>
      <c r="AB86" s="604"/>
      <c r="AC86" s="605"/>
      <c r="AD86" s="604"/>
    </row>
    <row r="87" spans="21:30" ht="21">
      <c r="U87" s="604"/>
      <c r="V87" s="604"/>
      <c r="W87" s="604"/>
      <c r="X87" s="604"/>
      <c r="Y87" s="604"/>
      <c r="Z87" s="604"/>
      <c r="AA87" s="604"/>
      <c r="AB87" s="604"/>
      <c r="AC87" s="605"/>
      <c r="AD87" s="604"/>
    </row>
    <row r="88" spans="21:30" ht="21">
      <c r="U88" s="604"/>
      <c r="V88" s="604"/>
      <c r="W88" s="604"/>
      <c r="X88" s="604"/>
      <c r="Y88" s="604"/>
      <c r="Z88" s="604"/>
      <c r="AA88" s="604"/>
      <c r="AB88" s="604"/>
      <c r="AC88" s="605"/>
      <c r="AD88" s="604"/>
    </row>
    <row r="89" spans="21:30" ht="21">
      <c r="U89" s="604"/>
      <c r="V89" s="604"/>
      <c r="W89" s="604"/>
      <c r="X89" s="604"/>
      <c r="Y89" s="604"/>
      <c r="Z89" s="604"/>
      <c r="AA89" s="604"/>
      <c r="AB89" s="604"/>
      <c r="AC89" s="605"/>
      <c r="AD89" s="604"/>
    </row>
    <row r="90" spans="21:30" ht="21">
      <c r="U90" s="604"/>
      <c r="V90" s="604"/>
      <c r="W90" s="604"/>
      <c r="X90" s="604"/>
      <c r="Y90" s="604"/>
      <c r="Z90" s="604"/>
      <c r="AA90" s="604"/>
      <c r="AB90" s="604"/>
      <c r="AC90" s="605"/>
      <c r="AD90" s="604"/>
    </row>
    <row r="91" spans="21:30" ht="21">
      <c r="U91" s="604"/>
      <c r="V91" s="604"/>
      <c r="W91" s="604"/>
      <c r="X91" s="604"/>
      <c r="Y91" s="604"/>
      <c r="Z91" s="604"/>
      <c r="AA91" s="604"/>
      <c r="AB91" s="604"/>
      <c r="AC91" s="605"/>
      <c r="AD91" s="604"/>
    </row>
    <row r="92" spans="21:30" ht="21">
      <c r="U92" s="604"/>
      <c r="V92" s="604"/>
      <c r="W92" s="604"/>
      <c r="X92" s="604"/>
      <c r="Y92" s="604"/>
      <c r="Z92" s="604"/>
      <c r="AA92" s="604"/>
      <c r="AB92" s="604"/>
      <c r="AC92" s="605"/>
      <c r="AD92" s="604"/>
    </row>
    <row r="93" spans="21:30" ht="21">
      <c r="U93" s="604"/>
      <c r="V93" s="604"/>
      <c r="W93" s="604"/>
      <c r="X93" s="604"/>
      <c r="Y93" s="604"/>
      <c r="Z93" s="604"/>
      <c r="AA93" s="604"/>
      <c r="AB93" s="604"/>
      <c r="AC93" s="605"/>
      <c r="AD93" s="604"/>
    </row>
    <row r="94" spans="21:30" ht="21">
      <c r="U94" s="604"/>
      <c r="V94" s="604"/>
      <c r="W94" s="604"/>
      <c r="X94" s="604"/>
      <c r="Y94" s="604"/>
      <c r="Z94" s="604"/>
      <c r="AA94" s="604"/>
      <c r="AB94" s="604"/>
      <c r="AC94" s="605"/>
      <c r="AD94" s="604"/>
    </row>
    <row r="95" spans="21:30" ht="21">
      <c r="U95" s="604"/>
      <c r="V95" s="604"/>
      <c r="W95" s="604"/>
      <c r="X95" s="604"/>
      <c r="Y95" s="604"/>
      <c r="Z95" s="604"/>
      <c r="AA95" s="604"/>
      <c r="AB95" s="604"/>
      <c r="AC95" s="605"/>
      <c r="AD95" s="604"/>
    </row>
    <row r="96" spans="21:30" ht="21">
      <c r="U96" s="604"/>
      <c r="V96" s="604"/>
      <c r="W96" s="604"/>
      <c r="X96" s="604"/>
      <c r="Y96" s="604"/>
      <c r="Z96" s="604"/>
      <c r="AA96" s="604"/>
      <c r="AB96" s="604"/>
      <c r="AC96" s="605"/>
      <c r="AD96" s="604"/>
    </row>
    <row r="97" spans="21:30" ht="21">
      <c r="U97" s="604"/>
      <c r="V97" s="604"/>
      <c r="W97" s="604"/>
      <c r="X97" s="604"/>
      <c r="Y97" s="604"/>
      <c r="Z97" s="604"/>
      <c r="AA97" s="604"/>
      <c r="AB97" s="604"/>
      <c r="AC97" s="605"/>
      <c r="AD97" s="604"/>
    </row>
    <row r="98" spans="21:30" ht="21">
      <c r="U98" s="604"/>
      <c r="V98" s="604"/>
      <c r="W98" s="604"/>
      <c r="X98" s="604"/>
      <c r="Y98" s="604"/>
      <c r="Z98" s="604"/>
      <c r="AA98" s="604"/>
      <c r="AB98" s="604"/>
      <c r="AC98" s="605"/>
      <c r="AD98" s="604"/>
    </row>
    <row r="99" spans="21:30" ht="21">
      <c r="U99" s="604"/>
      <c r="V99" s="604"/>
      <c r="W99" s="604"/>
      <c r="X99" s="604"/>
      <c r="Y99" s="604"/>
      <c r="Z99" s="604"/>
      <c r="AA99" s="604"/>
      <c r="AB99" s="604"/>
      <c r="AC99" s="605"/>
      <c r="AD99" s="604"/>
    </row>
    <row r="100" spans="21:30" ht="21">
      <c r="U100" s="604"/>
      <c r="V100" s="604"/>
      <c r="W100" s="604"/>
      <c r="X100" s="604"/>
      <c r="Y100" s="604"/>
      <c r="Z100" s="604"/>
      <c r="AA100" s="604"/>
      <c r="AB100" s="604"/>
      <c r="AC100" s="605"/>
      <c r="AD100" s="604"/>
    </row>
    <row r="101" spans="21:30" ht="21">
      <c r="U101" s="604"/>
      <c r="V101" s="604"/>
      <c r="W101" s="604"/>
      <c r="X101" s="604"/>
      <c r="Y101" s="604"/>
      <c r="Z101" s="604"/>
      <c r="AA101" s="604"/>
      <c r="AB101" s="604"/>
      <c r="AC101" s="605"/>
      <c r="AD101" s="604"/>
    </row>
    <row r="102" spans="21:30" ht="21">
      <c r="U102" s="604"/>
      <c r="V102" s="604"/>
      <c r="W102" s="604"/>
      <c r="X102" s="604"/>
      <c r="Y102" s="604"/>
      <c r="Z102" s="604"/>
      <c r="AA102" s="604"/>
      <c r="AB102" s="604"/>
      <c r="AC102" s="605"/>
      <c r="AD102" s="604"/>
    </row>
    <row r="103" spans="21:30" ht="21">
      <c r="U103" s="604"/>
      <c r="V103" s="604"/>
      <c r="W103" s="604"/>
      <c r="X103" s="604"/>
      <c r="Y103" s="604"/>
      <c r="Z103" s="604"/>
      <c r="AA103" s="604"/>
      <c r="AB103" s="604"/>
      <c r="AC103" s="605"/>
      <c r="AD103" s="604"/>
    </row>
    <row r="104" spans="21:30" ht="21">
      <c r="U104" s="604"/>
      <c r="V104" s="604"/>
      <c r="W104" s="604"/>
      <c r="X104" s="604"/>
      <c r="Y104" s="604"/>
      <c r="Z104" s="604"/>
      <c r="AA104" s="604"/>
      <c r="AB104" s="604"/>
      <c r="AC104" s="605"/>
      <c r="AD104" s="604"/>
    </row>
    <row r="105" spans="21:30" ht="21">
      <c r="U105" s="604"/>
      <c r="V105" s="604"/>
      <c r="W105" s="604"/>
      <c r="X105" s="604"/>
      <c r="Y105" s="604"/>
      <c r="Z105" s="604"/>
      <c r="AA105" s="604"/>
      <c r="AB105" s="604"/>
      <c r="AC105" s="605"/>
      <c r="AD105" s="604"/>
    </row>
    <row r="106" spans="21:30" ht="21">
      <c r="U106" s="604"/>
      <c r="V106" s="604"/>
      <c r="W106" s="604"/>
      <c r="X106" s="604"/>
      <c r="Y106" s="604"/>
      <c r="Z106" s="604"/>
      <c r="AA106" s="604"/>
      <c r="AB106" s="604"/>
      <c r="AC106" s="605"/>
      <c r="AD106" s="604"/>
    </row>
    <row r="107" spans="21:30" ht="21">
      <c r="U107" s="604"/>
      <c r="V107" s="604"/>
      <c r="W107" s="604"/>
      <c r="X107" s="604"/>
      <c r="Y107" s="604"/>
      <c r="Z107" s="604"/>
      <c r="AA107" s="604"/>
      <c r="AB107" s="604"/>
      <c r="AC107" s="605"/>
      <c r="AD107" s="604"/>
    </row>
    <row r="108" spans="21:30" ht="21">
      <c r="U108" s="604"/>
      <c r="V108" s="604"/>
      <c r="W108" s="604"/>
      <c r="X108" s="604"/>
      <c r="Y108" s="604"/>
      <c r="Z108" s="604"/>
      <c r="AA108" s="604"/>
      <c r="AB108" s="604"/>
      <c r="AC108" s="605"/>
      <c r="AD108" s="604"/>
    </row>
    <row r="109" spans="21:30" ht="21">
      <c r="U109" s="604"/>
      <c r="V109" s="604"/>
      <c r="W109" s="604"/>
      <c r="X109" s="604"/>
      <c r="Y109" s="604"/>
      <c r="Z109" s="604"/>
      <c r="AA109" s="604"/>
      <c r="AB109" s="604"/>
      <c r="AC109" s="605"/>
      <c r="AD109" s="604"/>
    </row>
    <row r="110" spans="21:30" ht="21">
      <c r="U110" s="604"/>
      <c r="V110" s="604"/>
      <c r="W110" s="604"/>
      <c r="X110" s="604"/>
      <c r="Y110" s="604"/>
      <c r="Z110" s="604"/>
      <c r="AA110" s="604"/>
      <c r="AB110" s="604"/>
      <c r="AC110" s="605"/>
      <c r="AD110" s="604"/>
    </row>
    <row r="111" spans="21:30" ht="21">
      <c r="U111" s="604"/>
      <c r="V111" s="604"/>
      <c r="W111" s="604"/>
      <c r="X111" s="604"/>
      <c r="Y111" s="604"/>
      <c r="Z111" s="604"/>
      <c r="AA111" s="604"/>
      <c r="AB111" s="604"/>
      <c r="AC111" s="605"/>
      <c r="AD111" s="604"/>
    </row>
    <row r="112" spans="21:30" ht="21">
      <c r="U112" s="604"/>
      <c r="V112" s="604"/>
      <c r="W112" s="604"/>
      <c r="X112" s="604"/>
      <c r="Y112" s="604"/>
      <c r="Z112" s="604"/>
      <c r="AA112" s="604"/>
      <c r="AB112" s="604"/>
      <c r="AC112" s="605"/>
      <c r="AD112" s="604"/>
    </row>
  </sheetData>
  <sheetProtection/>
  <mergeCells count="51">
    <mergeCell ref="A1:AA1"/>
    <mergeCell ref="Y3:Y4"/>
    <mergeCell ref="R6:R7"/>
    <mergeCell ref="Q6:Q7"/>
    <mergeCell ref="A5:A7"/>
    <mergeCell ref="X3:X4"/>
    <mergeCell ref="Z3:Z4"/>
    <mergeCell ref="S6:S7"/>
    <mergeCell ref="B5:B7"/>
    <mergeCell ref="C5:K6"/>
    <mergeCell ref="A11:B11"/>
    <mergeCell ref="A16:B16"/>
    <mergeCell ref="A23:B23"/>
    <mergeCell ref="L6:L7"/>
    <mergeCell ref="M6:O6"/>
    <mergeCell ref="B8:B10"/>
    <mergeCell ref="A8:A10"/>
    <mergeCell ref="A48:A50"/>
    <mergeCell ref="B48:B50"/>
    <mergeCell ref="A18:B18"/>
    <mergeCell ref="A19:A22"/>
    <mergeCell ref="B19:B22"/>
    <mergeCell ref="B12:B15"/>
    <mergeCell ref="B24:B34"/>
    <mergeCell ref="A35:B35"/>
    <mergeCell ref="A24:A34"/>
    <mergeCell ref="A12:A15"/>
    <mergeCell ref="A37:B37"/>
    <mergeCell ref="A39:B39"/>
    <mergeCell ref="A41:B41"/>
    <mergeCell ref="A43:B43"/>
    <mergeCell ref="A45:B45"/>
    <mergeCell ref="A47:B47"/>
    <mergeCell ref="A52:A58"/>
    <mergeCell ref="B52:B58"/>
    <mergeCell ref="B68:L68"/>
    <mergeCell ref="B69:L69"/>
    <mergeCell ref="A60:A61"/>
    <mergeCell ref="B60:B61"/>
    <mergeCell ref="A62:B62"/>
    <mergeCell ref="A63:K63"/>
    <mergeCell ref="B66:L66"/>
    <mergeCell ref="B67:L67"/>
    <mergeCell ref="L5:T5"/>
    <mergeCell ref="U5:X6"/>
    <mergeCell ref="Y5:Y7"/>
    <mergeCell ref="Z5:AA5"/>
    <mergeCell ref="T6:T7"/>
    <mergeCell ref="AA6:AA7"/>
    <mergeCell ref="Z6:Z7"/>
    <mergeCell ref="P6:P7"/>
  </mergeCells>
  <conditionalFormatting sqref="M25:Y36 M8:Y19 D24:Y24 D44:Y44 D38:Y38 M37:V37 D40:Y40 D57:Y57 D46:Y46 M48:Y56 D42:Y42">
    <cfRule type="containsBlanks" priority="9" dxfId="0">
      <formula>LEN(TRIM(D8))=0</formula>
    </cfRule>
  </conditionalFormatting>
  <conditionalFormatting sqref="M23:Y23">
    <cfRule type="containsBlanks" priority="7" dxfId="0">
      <formula>LEN(TRIM(M23))=0</formula>
    </cfRule>
  </conditionalFormatting>
  <conditionalFormatting sqref="A19 C24 C19">
    <cfRule type="containsBlanks" priority="6" dxfId="1">
      <formula>LEN(TRIM(A19))=0</formula>
    </cfRule>
  </conditionalFormatting>
  <conditionalFormatting sqref="M20:Y20">
    <cfRule type="containsBlanks" priority="5" dxfId="0">
      <formula>LEN(TRIM(M20))=0</formula>
    </cfRule>
  </conditionalFormatting>
  <conditionalFormatting sqref="M22:Y22">
    <cfRule type="containsBlanks" priority="4" dxfId="0">
      <formula>LEN(TRIM(M22))=0</formula>
    </cfRule>
  </conditionalFormatting>
  <conditionalFormatting sqref="M21:Y21">
    <cfRule type="containsBlanks" priority="3" dxfId="0">
      <formula>LEN(TRIM(M21))=0</formula>
    </cfRule>
  </conditionalFormatting>
  <conditionalFormatting sqref="D56:L56 D48:L48 D16:L16 D11:L11 D18:L18 L17 X37:Y37 M39:Q39 Y39 M43:Y43 M45:Y45 M47:Y47">
    <cfRule type="containsBlanks" priority="16" dxfId="0">
      <formula>LEN(TRIM(D11))=0</formula>
    </cfRule>
  </conditionalFormatting>
  <conditionalFormatting sqref="C38 C40 C44 A12 C16:C18 C8:C12 C56:C57 C46:C48">
    <cfRule type="containsBlanks" priority="15" dxfId="1">
      <formula>LEN(TRIM(A8))=0</formula>
    </cfRule>
  </conditionalFormatting>
  <conditionalFormatting sqref="M41:Q41 U41:Y41">
    <cfRule type="containsBlanks" priority="14" dxfId="0">
      <formula>LEN(TRIM(M41))=0</formula>
    </cfRule>
  </conditionalFormatting>
  <conditionalFormatting sqref="C42">
    <cfRule type="containsBlanks" priority="13" dxfId="1">
      <formula>LEN(TRIM(C42))=0</formula>
    </cfRule>
  </conditionalFormatting>
  <conditionalFormatting sqref="W37">
    <cfRule type="containsBlanks" priority="10" dxfId="0">
      <formula>LEN(TRIM(W37))=0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75"/>
  <sheetViews>
    <sheetView rightToLeft="1" zoomScalePageLayoutView="0" workbookViewId="0" topLeftCell="D171">
      <selection activeCell="B3" sqref="B3:B5"/>
    </sheetView>
  </sheetViews>
  <sheetFormatPr defaultColWidth="9.140625" defaultRowHeight="12.75"/>
  <cols>
    <col min="1" max="1" width="5.00390625" style="319" customWidth="1"/>
    <col min="2" max="2" width="16.8515625" style="320" customWidth="1"/>
    <col min="3" max="3" width="33.140625" style="320" customWidth="1"/>
    <col min="4" max="7" width="18.7109375" style="319" customWidth="1"/>
    <col min="8" max="9" width="14.28125" style="319" customWidth="1"/>
    <col min="10" max="10" width="25.57421875" style="319" customWidth="1"/>
    <col min="11" max="11" width="15.421875" style="319" customWidth="1"/>
    <col min="12" max="12" width="12.8515625" style="319" customWidth="1"/>
    <col min="13" max="13" width="12.421875" style="319" customWidth="1"/>
    <col min="14" max="16384" width="9.140625" style="320" customWidth="1"/>
  </cols>
  <sheetData>
    <row r="1" spans="1:13" s="319" customFormat="1" ht="26.25">
      <c r="A1" s="317" t="s">
        <v>867</v>
      </c>
      <c r="B1" s="656" t="s">
        <v>586</v>
      </c>
      <c r="C1" s="353"/>
      <c r="D1" s="354"/>
      <c r="E1" s="354"/>
      <c r="F1" s="354"/>
      <c r="G1" s="354"/>
      <c r="H1" s="355"/>
      <c r="I1" s="354"/>
      <c r="J1" s="353"/>
      <c r="K1" s="356"/>
      <c r="L1" s="353"/>
      <c r="M1" s="353"/>
    </row>
    <row r="2" spans="1:13" s="319" customFormat="1" ht="25.5" thickBot="1">
      <c r="A2" s="657" t="s">
        <v>868</v>
      </c>
      <c r="B2" s="658"/>
      <c r="C2" s="658"/>
      <c r="D2" s="659"/>
      <c r="E2" s="659"/>
      <c r="F2" s="357"/>
      <c r="G2" s="357"/>
      <c r="H2" s="358"/>
      <c r="I2" s="354"/>
      <c r="J2" s="353"/>
      <c r="K2" s="356"/>
      <c r="L2" s="353"/>
      <c r="M2" s="353"/>
    </row>
    <row r="3" spans="1:13" ht="23.25" customHeight="1" thickBot="1">
      <c r="A3" s="958" t="s">
        <v>313</v>
      </c>
      <c r="B3" s="961" t="s">
        <v>314</v>
      </c>
      <c r="C3" s="964" t="s">
        <v>315</v>
      </c>
      <c r="D3" s="977" t="s">
        <v>869</v>
      </c>
      <c r="E3" s="977"/>
      <c r="F3" s="977"/>
      <c r="G3" s="977"/>
      <c r="H3" s="977"/>
      <c r="I3" s="977"/>
      <c r="J3" s="978" t="s">
        <v>473</v>
      </c>
      <c r="K3" s="964" t="s">
        <v>316</v>
      </c>
      <c r="L3" s="967" t="s">
        <v>316</v>
      </c>
      <c r="M3" s="968"/>
    </row>
    <row r="4" spans="1:13" ht="23.25" customHeight="1" thickBot="1">
      <c r="A4" s="959"/>
      <c r="B4" s="962"/>
      <c r="C4" s="965"/>
      <c r="D4" s="971" t="s">
        <v>587</v>
      </c>
      <c r="E4" s="972"/>
      <c r="F4" s="971" t="s">
        <v>588</v>
      </c>
      <c r="G4" s="972"/>
      <c r="H4" s="973" t="s">
        <v>589</v>
      </c>
      <c r="I4" s="975" t="s">
        <v>590</v>
      </c>
      <c r="J4" s="979"/>
      <c r="K4" s="980"/>
      <c r="L4" s="969"/>
      <c r="M4" s="970"/>
    </row>
    <row r="5" spans="1:13" ht="39.75" thickBot="1">
      <c r="A5" s="960"/>
      <c r="B5" s="963"/>
      <c r="C5" s="966"/>
      <c r="D5" s="359" t="s">
        <v>474</v>
      </c>
      <c r="E5" s="360" t="s">
        <v>317</v>
      </c>
      <c r="F5" s="318" t="s">
        <v>318</v>
      </c>
      <c r="G5" s="361" t="s">
        <v>475</v>
      </c>
      <c r="H5" s="974"/>
      <c r="I5" s="976"/>
      <c r="J5" s="660" t="s">
        <v>303</v>
      </c>
      <c r="K5" s="661" t="s">
        <v>591</v>
      </c>
      <c r="L5" s="662" t="s">
        <v>319</v>
      </c>
      <c r="M5" s="362" t="s">
        <v>320</v>
      </c>
    </row>
    <row r="6" spans="1:13" ht="18" customHeight="1">
      <c r="A6" s="942" t="s">
        <v>619</v>
      </c>
      <c r="B6" s="936" t="s">
        <v>321</v>
      </c>
      <c r="C6" s="663" t="s">
        <v>621</v>
      </c>
      <c r="D6" s="664">
        <v>0</v>
      </c>
      <c r="E6" s="665">
        <v>0</v>
      </c>
      <c r="F6" s="664">
        <v>2051252982</v>
      </c>
      <c r="G6" s="665">
        <v>923063842</v>
      </c>
      <c r="H6" s="664">
        <v>0</v>
      </c>
      <c r="I6" s="939">
        <f>SUM(G6:H91,D6:E91)</f>
        <v>6300400427730</v>
      </c>
      <c r="J6" s="750" t="s">
        <v>870</v>
      </c>
      <c r="K6" s="666">
        <v>2265125298</v>
      </c>
      <c r="L6" s="667" t="s">
        <v>871</v>
      </c>
      <c r="M6" s="668" t="s">
        <v>872</v>
      </c>
    </row>
    <row r="7" spans="1:13" ht="18" customHeight="1">
      <c r="A7" s="943"/>
      <c r="B7" s="937"/>
      <c r="C7" s="669" t="s">
        <v>711</v>
      </c>
      <c r="D7" s="670">
        <v>514054794521</v>
      </c>
      <c r="E7" s="671">
        <v>0</v>
      </c>
      <c r="F7" s="670">
        <v>0</v>
      </c>
      <c r="G7" s="671">
        <v>0</v>
      </c>
      <c r="H7" s="670">
        <v>0</v>
      </c>
      <c r="I7" s="940"/>
      <c r="J7" s="751" t="s">
        <v>873</v>
      </c>
      <c r="K7" s="672">
        <v>805000000000</v>
      </c>
      <c r="L7" s="673" t="s">
        <v>874</v>
      </c>
      <c r="M7" s="674" t="s">
        <v>875</v>
      </c>
    </row>
    <row r="8" spans="1:13" ht="18" customHeight="1">
      <c r="A8" s="943"/>
      <c r="B8" s="937"/>
      <c r="C8" s="669" t="s">
        <v>476</v>
      </c>
      <c r="D8" s="670">
        <v>96660000000</v>
      </c>
      <c r="E8" s="671">
        <v>0</v>
      </c>
      <c r="F8" s="670">
        <v>0</v>
      </c>
      <c r="G8" s="671">
        <v>0</v>
      </c>
      <c r="H8" s="670">
        <v>0</v>
      </c>
      <c r="I8" s="940"/>
      <c r="J8" s="751" t="s">
        <v>873</v>
      </c>
      <c r="K8" s="672">
        <v>144750000000</v>
      </c>
      <c r="L8" s="673" t="s">
        <v>876</v>
      </c>
      <c r="M8" s="674" t="s">
        <v>877</v>
      </c>
    </row>
    <row r="9" spans="1:13" ht="18" customHeight="1">
      <c r="A9" s="943"/>
      <c r="B9" s="937"/>
      <c r="C9" s="669" t="s">
        <v>476</v>
      </c>
      <c r="D9" s="670">
        <v>30957500000</v>
      </c>
      <c r="E9" s="671">
        <v>0</v>
      </c>
      <c r="F9" s="670">
        <v>0</v>
      </c>
      <c r="G9" s="671">
        <v>0</v>
      </c>
      <c r="H9" s="670">
        <v>0</v>
      </c>
      <c r="I9" s="940"/>
      <c r="J9" s="751" t="s">
        <v>873</v>
      </c>
      <c r="K9" s="672">
        <v>46650000000</v>
      </c>
      <c r="L9" s="673" t="s">
        <v>876</v>
      </c>
      <c r="M9" s="674" t="s">
        <v>877</v>
      </c>
    </row>
    <row r="10" spans="1:13" ht="18" customHeight="1">
      <c r="A10" s="943"/>
      <c r="B10" s="937"/>
      <c r="C10" s="669" t="s">
        <v>476</v>
      </c>
      <c r="D10" s="670">
        <v>19176570000</v>
      </c>
      <c r="E10" s="671">
        <v>0</v>
      </c>
      <c r="F10" s="670">
        <v>0</v>
      </c>
      <c r="G10" s="671">
        <v>0</v>
      </c>
      <c r="H10" s="670">
        <v>0</v>
      </c>
      <c r="I10" s="940"/>
      <c r="J10" s="751" t="s">
        <v>873</v>
      </c>
      <c r="K10" s="672">
        <v>28889200000</v>
      </c>
      <c r="L10" s="673" t="s">
        <v>878</v>
      </c>
      <c r="M10" s="674" t="s">
        <v>877</v>
      </c>
    </row>
    <row r="11" spans="1:13" ht="18" customHeight="1">
      <c r="A11" s="943"/>
      <c r="B11" s="937"/>
      <c r="C11" s="669" t="s">
        <v>476</v>
      </c>
      <c r="D11" s="670">
        <v>33724527293</v>
      </c>
      <c r="E11" s="671">
        <v>0</v>
      </c>
      <c r="F11" s="670">
        <v>0</v>
      </c>
      <c r="G11" s="671">
        <v>0</v>
      </c>
      <c r="H11" s="670">
        <v>0</v>
      </c>
      <c r="I11" s="940"/>
      <c r="J11" s="751" t="s">
        <v>873</v>
      </c>
      <c r="K11" s="672">
        <v>51700000000</v>
      </c>
      <c r="L11" s="673" t="s">
        <v>878</v>
      </c>
      <c r="M11" s="674" t="s">
        <v>877</v>
      </c>
    </row>
    <row r="12" spans="1:13" ht="18" customHeight="1">
      <c r="A12" s="943"/>
      <c r="B12" s="937"/>
      <c r="C12" s="669" t="s">
        <v>476</v>
      </c>
      <c r="D12" s="670">
        <v>26305248619</v>
      </c>
      <c r="E12" s="671">
        <v>0</v>
      </c>
      <c r="F12" s="670">
        <v>0</v>
      </c>
      <c r="G12" s="671">
        <v>0</v>
      </c>
      <c r="H12" s="670">
        <v>0</v>
      </c>
      <c r="I12" s="940"/>
      <c r="J12" s="751" t="s">
        <v>873</v>
      </c>
      <c r="K12" s="672">
        <v>40200000000</v>
      </c>
      <c r="L12" s="673" t="s">
        <v>879</v>
      </c>
      <c r="M12" s="674" t="s">
        <v>877</v>
      </c>
    </row>
    <row r="13" spans="1:13" ht="18" customHeight="1">
      <c r="A13" s="943"/>
      <c r="B13" s="937"/>
      <c r="C13" s="669" t="s">
        <v>476</v>
      </c>
      <c r="D13" s="670">
        <v>10522099448</v>
      </c>
      <c r="E13" s="671">
        <v>0</v>
      </c>
      <c r="F13" s="670">
        <v>0</v>
      </c>
      <c r="G13" s="671">
        <v>0</v>
      </c>
      <c r="H13" s="670">
        <v>0</v>
      </c>
      <c r="I13" s="940"/>
      <c r="J13" s="751" t="s">
        <v>873</v>
      </c>
      <c r="K13" s="672">
        <v>16100000000</v>
      </c>
      <c r="L13" s="673" t="s">
        <v>879</v>
      </c>
      <c r="M13" s="674" t="s">
        <v>877</v>
      </c>
    </row>
    <row r="14" spans="1:13" ht="18" customHeight="1">
      <c r="A14" s="943"/>
      <c r="B14" s="937"/>
      <c r="C14" s="669" t="s">
        <v>476</v>
      </c>
      <c r="D14" s="670">
        <v>21034254144</v>
      </c>
      <c r="E14" s="671">
        <v>0</v>
      </c>
      <c r="F14" s="670">
        <v>0</v>
      </c>
      <c r="G14" s="671">
        <v>0</v>
      </c>
      <c r="H14" s="670">
        <v>0</v>
      </c>
      <c r="I14" s="940"/>
      <c r="J14" s="751" t="s">
        <v>873</v>
      </c>
      <c r="K14" s="672">
        <v>32200000000</v>
      </c>
      <c r="L14" s="673" t="s">
        <v>879</v>
      </c>
      <c r="M14" s="674" t="s">
        <v>877</v>
      </c>
    </row>
    <row r="15" spans="1:13" ht="18" customHeight="1">
      <c r="A15" s="943"/>
      <c r="B15" s="937"/>
      <c r="C15" s="669" t="s">
        <v>476</v>
      </c>
      <c r="D15" s="670">
        <v>26292817680</v>
      </c>
      <c r="E15" s="671">
        <v>0</v>
      </c>
      <c r="F15" s="670">
        <v>0</v>
      </c>
      <c r="G15" s="671">
        <v>0</v>
      </c>
      <c r="H15" s="670">
        <v>0</v>
      </c>
      <c r="I15" s="940"/>
      <c r="J15" s="751" t="s">
        <v>873</v>
      </c>
      <c r="K15" s="672">
        <v>40200000000</v>
      </c>
      <c r="L15" s="673" t="s">
        <v>879</v>
      </c>
      <c r="M15" s="674" t="s">
        <v>877</v>
      </c>
    </row>
    <row r="16" spans="1:13" ht="18" customHeight="1">
      <c r="A16" s="943"/>
      <c r="B16" s="937"/>
      <c r="C16" s="669" t="s">
        <v>476</v>
      </c>
      <c r="D16" s="670">
        <v>20818630137</v>
      </c>
      <c r="E16" s="671">
        <v>0</v>
      </c>
      <c r="F16" s="670">
        <v>0</v>
      </c>
      <c r="G16" s="671">
        <v>0</v>
      </c>
      <c r="H16" s="670">
        <v>0</v>
      </c>
      <c r="I16" s="940"/>
      <c r="J16" s="751" t="s">
        <v>873</v>
      </c>
      <c r="K16" s="672">
        <v>32200000000</v>
      </c>
      <c r="L16" s="673" t="s">
        <v>879</v>
      </c>
      <c r="M16" s="674" t="s">
        <v>877</v>
      </c>
    </row>
    <row r="17" spans="1:13" ht="18" customHeight="1">
      <c r="A17" s="943"/>
      <c r="B17" s="937"/>
      <c r="C17" s="669" t="s">
        <v>476</v>
      </c>
      <c r="D17" s="670">
        <v>31227945205</v>
      </c>
      <c r="E17" s="671">
        <v>0</v>
      </c>
      <c r="F17" s="670">
        <v>0</v>
      </c>
      <c r="G17" s="671">
        <v>0</v>
      </c>
      <c r="H17" s="670">
        <v>0</v>
      </c>
      <c r="I17" s="940"/>
      <c r="J17" s="751" t="s">
        <v>873</v>
      </c>
      <c r="K17" s="672">
        <v>48250000000</v>
      </c>
      <c r="L17" s="673" t="s">
        <v>879</v>
      </c>
      <c r="M17" s="674" t="s">
        <v>877</v>
      </c>
    </row>
    <row r="18" spans="1:13" ht="18" customHeight="1">
      <c r="A18" s="943"/>
      <c r="B18" s="937"/>
      <c r="C18" s="669" t="s">
        <v>476</v>
      </c>
      <c r="D18" s="670">
        <v>52046575342</v>
      </c>
      <c r="E18" s="671">
        <v>0</v>
      </c>
      <c r="F18" s="670">
        <v>0</v>
      </c>
      <c r="G18" s="671">
        <v>0</v>
      </c>
      <c r="H18" s="670">
        <v>0</v>
      </c>
      <c r="I18" s="940"/>
      <c r="J18" s="751" t="s">
        <v>873</v>
      </c>
      <c r="K18" s="672">
        <v>80500000000</v>
      </c>
      <c r="L18" s="673" t="s">
        <v>879</v>
      </c>
      <c r="M18" s="674" t="s">
        <v>877</v>
      </c>
    </row>
    <row r="19" spans="1:13" ht="18" customHeight="1">
      <c r="A19" s="943"/>
      <c r="B19" s="937"/>
      <c r="C19" s="669" t="s">
        <v>476</v>
      </c>
      <c r="D19" s="670">
        <v>104043835616</v>
      </c>
      <c r="E19" s="671">
        <v>0</v>
      </c>
      <c r="F19" s="670">
        <v>0</v>
      </c>
      <c r="G19" s="671">
        <v>0</v>
      </c>
      <c r="H19" s="670">
        <v>0</v>
      </c>
      <c r="I19" s="940"/>
      <c r="J19" s="751" t="s">
        <v>873</v>
      </c>
      <c r="K19" s="672">
        <v>161000000000</v>
      </c>
      <c r="L19" s="673" t="s">
        <v>879</v>
      </c>
      <c r="M19" s="674" t="s">
        <v>877</v>
      </c>
    </row>
    <row r="20" spans="1:13" ht="18" customHeight="1">
      <c r="A20" s="943"/>
      <c r="B20" s="937"/>
      <c r="C20" s="669" t="s">
        <v>322</v>
      </c>
      <c r="D20" s="670">
        <v>0</v>
      </c>
      <c r="E20" s="671">
        <v>0</v>
      </c>
      <c r="F20" s="670">
        <v>9834146525</v>
      </c>
      <c r="G20" s="671">
        <v>3933658610</v>
      </c>
      <c r="H20" s="670">
        <v>0</v>
      </c>
      <c r="I20" s="940"/>
      <c r="J20" s="751" t="s">
        <v>870</v>
      </c>
      <c r="K20" s="672">
        <v>11866829305</v>
      </c>
      <c r="L20" s="673" t="s">
        <v>713</v>
      </c>
      <c r="M20" s="674" t="s">
        <v>714</v>
      </c>
    </row>
    <row r="21" spans="1:13" ht="18" customHeight="1">
      <c r="A21" s="943"/>
      <c r="B21" s="937"/>
      <c r="C21" s="669" t="s">
        <v>322</v>
      </c>
      <c r="D21" s="670">
        <v>0</v>
      </c>
      <c r="E21" s="671">
        <v>0</v>
      </c>
      <c r="F21" s="670">
        <v>1292959767</v>
      </c>
      <c r="G21" s="671">
        <v>646479883.5</v>
      </c>
      <c r="H21" s="670">
        <v>0</v>
      </c>
      <c r="I21" s="940"/>
      <c r="J21" s="751" t="s">
        <v>333</v>
      </c>
      <c r="K21" s="672">
        <v>1300000000</v>
      </c>
      <c r="L21" s="673" t="s">
        <v>715</v>
      </c>
      <c r="M21" s="674" t="s">
        <v>716</v>
      </c>
    </row>
    <row r="22" spans="1:13" ht="18" customHeight="1">
      <c r="A22" s="943"/>
      <c r="B22" s="937"/>
      <c r="C22" s="669" t="s">
        <v>477</v>
      </c>
      <c r="D22" s="670">
        <v>0</v>
      </c>
      <c r="E22" s="671">
        <v>0</v>
      </c>
      <c r="F22" s="670">
        <v>2117734030</v>
      </c>
      <c r="G22" s="671">
        <v>952980313.5</v>
      </c>
      <c r="H22" s="670">
        <v>0</v>
      </c>
      <c r="I22" s="940"/>
      <c r="J22" s="751" t="s">
        <v>880</v>
      </c>
      <c r="K22" s="672">
        <v>2501773403</v>
      </c>
      <c r="L22" s="673">
        <v>84249</v>
      </c>
      <c r="M22" s="674" t="s">
        <v>717</v>
      </c>
    </row>
    <row r="23" spans="1:13" ht="18" customHeight="1">
      <c r="A23" s="943"/>
      <c r="B23" s="937"/>
      <c r="C23" s="669" t="s">
        <v>478</v>
      </c>
      <c r="D23" s="670">
        <v>10014794521</v>
      </c>
      <c r="E23" s="671">
        <v>0</v>
      </c>
      <c r="F23" s="670">
        <v>0</v>
      </c>
      <c r="G23" s="671">
        <v>0</v>
      </c>
      <c r="H23" s="670">
        <v>0</v>
      </c>
      <c r="I23" s="940"/>
      <c r="J23" s="751" t="s">
        <v>873</v>
      </c>
      <c r="K23" s="672">
        <v>16100000000</v>
      </c>
      <c r="L23" s="673" t="s">
        <v>881</v>
      </c>
      <c r="M23" s="674" t="s">
        <v>882</v>
      </c>
    </row>
    <row r="24" spans="1:13" ht="18" customHeight="1">
      <c r="A24" s="943"/>
      <c r="B24" s="937"/>
      <c r="C24" s="669" t="s">
        <v>479</v>
      </c>
      <c r="D24" s="670">
        <v>0</v>
      </c>
      <c r="E24" s="671">
        <v>0</v>
      </c>
      <c r="F24" s="670">
        <v>50000000000</v>
      </c>
      <c r="G24" s="671">
        <v>22500000000</v>
      </c>
      <c r="H24" s="670">
        <v>0</v>
      </c>
      <c r="I24" s="940"/>
      <c r="J24" s="751" t="s">
        <v>880</v>
      </c>
      <c r="K24" s="672">
        <v>62000000000</v>
      </c>
      <c r="L24" s="673" t="s">
        <v>883</v>
      </c>
      <c r="M24" s="674" t="s">
        <v>884</v>
      </c>
    </row>
    <row r="25" spans="1:13" ht="18" customHeight="1">
      <c r="A25" s="943"/>
      <c r="B25" s="937"/>
      <c r="C25" s="669" t="s">
        <v>479</v>
      </c>
      <c r="D25" s="670">
        <v>30532602740</v>
      </c>
      <c r="E25" s="671">
        <v>0</v>
      </c>
      <c r="F25" s="670">
        <v>0</v>
      </c>
      <c r="G25" s="671">
        <v>0</v>
      </c>
      <c r="H25" s="670">
        <v>0</v>
      </c>
      <c r="I25" s="940"/>
      <c r="J25" s="751" t="s">
        <v>873</v>
      </c>
      <c r="K25" s="672">
        <v>49300000000</v>
      </c>
      <c r="L25" s="673" t="s">
        <v>885</v>
      </c>
      <c r="M25" s="674" t="s">
        <v>886</v>
      </c>
    </row>
    <row r="26" spans="1:13" ht="18" customHeight="1">
      <c r="A26" s="943"/>
      <c r="B26" s="937"/>
      <c r="C26" s="669" t="s">
        <v>479</v>
      </c>
      <c r="D26" s="670">
        <v>50690410959</v>
      </c>
      <c r="E26" s="671">
        <v>0</v>
      </c>
      <c r="F26" s="670">
        <v>0</v>
      </c>
      <c r="G26" s="671">
        <v>0</v>
      </c>
      <c r="H26" s="670">
        <v>0</v>
      </c>
      <c r="I26" s="940"/>
      <c r="J26" s="751" t="s">
        <v>873</v>
      </c>
      <c r="K26" s="672">
        <v>82100000000</v>
      </c>
      <c r="L26" s="673" t="s">
        <v>885</v>
      </c>
      <c r="M26" s="674" t="s">
        <v>886</v>
      </c>
    </row>
    <row r="27" spans="1:13" ht="18" customHeight="1">
      <c r="A27" s="943"/>
      <c r="B27" s="937"/>
      <c r="C27" s="669" t="s">
        <v>479</v>
      </c>
      <c r="D27" s="670">
        <v>50665753425</v>
      </c>
      <c r="E27" s="671">
        <v>0</v>
      </c>
      <c r="F27" s="670">
        <v>0</v>
      </c>
      <c r="G27" s="671">
        <v>0</v>
      </c>
      <c r="H27" s="670">
        <v>0</v>
      </c>
      <c r="I27" s="940"/>
      <c r="J27" s="751" t="s">
        <v>873</v>
      </c>
      <c r="K27" s="672">
        <v>82100000000</v>
      </c>
      <c r="L27" s="673" t="s">
        <v>885</v>
      </c>
      <c r="M27" s="674" t="s">
        <v>886</v>
      </c>
    </row>
    <row r="28" spans="1:13" ht="18" customHeight="1">
      <c r="A28" s="943"/>
      <c r="B28" s="937"/>
      <c r="C28" s="669" t="s">
        <v>479</v>
      </c>
      <c r="D28" s="670">
        <v>50591780822</v>
      </c>
      <c r="E28" s="671">
        <v>0</v>
      </c>
      <c r="F28" s="670">
        <v>0</v>
      </c>
      <c r="G28" s="671">
        <v>0</v>
      </c>
      <c r="H28" s="670">
        <v>0</v>
      </c>
      <c r="I28" s="940"/>
      <c r="J28" s="751" t="s">
        <v>873</v>
      </c>
      <c r="K28" s="672">
        <v>82100000000</v>
      </c>
      <c r="L28" s="673" t="s">
        <v>885</v>
      </c>
      <c r="M28" s="674" t="s">
        <v>886</v>
      </c>
    </row>
    <row r="29" spans="1:13" ht="18" customHeight="1">
      <c r="A29" s="943"/>
      <c r="B29" s="937"/>
      <c r="C29" s="669" t="s">
        <v>479</v>
      </c>
      <c r="D29" s="670">
        <v>50419178082</v>
      </c>
      <c r="E29" s="671">
        <v>0</v>
      </c>
      <c r="F29" s="670">
        <v>0</v>
      </c>
      <c r="G29" s="671">
        <v>0</v>
      </c>
      <c r="H29" s="670">
        <v>0</v>
      </c>
      <c r="I29" s="940"/>
      <c r="J29" s="751" t="s">
        <v>873</v>
      </c>
      <c r="K29" s="672">
        <v>82100000000</v>
      </c>
      <c r="L29" s="673" t="s">
        <v>885</v>
      </c>
      <c r="M29" s="674" t="s">
        <v>886</v>
      </c>
    </row>
    <row r="30" spans="1:13" ht="18" customHeight="1">
      <c r="A30" s="943"/>
      <c r="B30" s="937"/>
      <c r="C30" s="669" t="s">
        <v>479</v>
      </c>
      <c r="D30" s="670">
        <v>50394520548</v>
      </c>
      <c r="E30" s="671">
        <v>0</v>
      </c>
      <c r="F30" s="670">
        <v>0</v>
      </c>
      <c r="G30" s="671">
        <v>0</v>
      </c>
      <c r="H30" s="670">
        <v>0</v>
      </c>
      <c r="I30" s="940"/>
      <c r="J30" s="751" t="s">
        <v>873</v>
      </c>
      <c r="K30" s="672">
        <v>82100000000</v>
      </c>
      <c r="L30" s="673" t="s">
        <v>885</v>
      </c>
      <c r="M30" s="674" t="s">
        <v>886</v>
      </c>
    </row>
    <row r="31" spans="1:13" ht="18" customHeight="1">
      <c r="A31" s="943"/>
      <c r="B31" s="937"/>
      <c r="C31" s="669" t="s">
        <v>479</v>
      </c>
      <c r="D31" s="670">
        <v>50221917808</v>
      </c>
      <c r="E31" s="671">
        <v>0</v>
      </c>
      <c r="F31" s="670">
        <v>0</v>
      </c>
      <c r="G31" s="671">
        <v>0</v>
      </c>
      <c r="H31" s="670">
        <v>0</v>
      </c>
      <c r="I31" s="940"/>
      <c r="J31" s="751" t="s">
        <v>873</v>
      </c>
      <c r="K31" s="672">
        <v>82100000000</v>
      </c>
      <c r="L31" s="673" t="s">
        <v>885</v>
      </c>
      <c r="M31" s="674" t="s">
        <v>886</v>
      </c>
    </row>
    <row r="32" spans="1:13" ht="18" customHeight="1">
      <c r="A32" s="943"/>
      <c r="B32" s="937"/>
      <c r="C32" s="669" t="s">
        <v>479</v>
      </c>
      <c r="D32" s="670">
        <v>50197260274</v>
      </c>
      <c r="E32" s="671">
        <v>0</v>
      </c>
      <c r="F32" s="670">
        <v>0</v>
      </c>
      <c r="G32" s="671">
        <v>0</v>
      </c>
      <c r="H32" s="670">
        <v>0</v>
      </c>
      <c r="I32" s="940"/>
      <c r="J32" s="751" t="s">
        <v>873</v>
      </c>
      <c r="K32" s="672">
        <v>82100000000</v>
      </c>
      <c r="L32" s="673" t="s">
        <v>885</v>
      </c>
      <c r="M32" s="674" t="s">
        <v>886</v>
      </c>
    </row>
    <row r="33" spans="1:13" ht="18" customHeight="1">
      <c r="A33" s="943"/>
      <c r="B33" s="937"/>
      <c r="C33" s="669" t="s">
        <v>479</v>
      </c>
      <c r="D33" s="670">
        <v>50172602740</v>
      </c>
      <c r="E33" s="671">
        <v>0</v>
      </c>
      <c r="F33" s="670">
        <v>0</v>
      </c>
      <c r="G33" s="671">
        <v>0</v>
      </c>
      <c r="H33" s="670">
        <v>0</v>
      </c>
      <c r="I33" s="940"/>
      <c r="J33" s="751" t="s">
        <v>873</v>
      </c>
      <c r="K33" s="672">
        <v>82100000000</v>
      </c>
      <c r="L33" s="673" t="s">
        <v>885</v>
      </c>
      <c r="M33" s="674" t="s">
        <v>886</v>
      </c>
    </row>
    <row r="34" spans="1:13" ht="18" customHeight="1">
      <c r="A34" s="943"/>
      <c r="B34" s="937"/>
      <c r="C34" s="669" t="s">
        <v>479</v>
      </c>
      <c r="D34" s="670">
        <v>43137430168</v>
      </c>
      <c r="E34" s="671">
        <v>0</v>
      </c>
      <c r="F34" s="670">
        <v>0</v>
      </c>
      <c r="G34" s="671">
        <v>0</v>
      </c>
      <c r="H34" s="670">
        <v>0</v>
      </c>
      <c r="I34" s="940"/>
      <c r="J34" s="751" t="s">
        <v>873</v>
      </c>
      <c r="K34" s="672">
        <v>64320000000</v>
      </c>
      <c r="L34" s="673" t="s">
        <v>885</v>
      </c>
      <c r="M34" s="674" t="s">
        <v>886</v>
      </c>
    </row>
    <row r="35" spans="1:13" ht="18" customHeight="1">
      <c r="A35" s="943"/>
      <c r="B35" s="937"/>
      <c r="C35" s="669" t="s">
        <v>479</v>
      </c>
      <c r="D35" s="670">
        <v>25949315068</v>
      </c>
      <c r="E35" s="671">
        <v>0</v>
      </c>
      <c r="F35" s="670">
        <v>0</v>
      </c>
      <c r="G35" s="671">
        <v>0</v>
      </c>
      <c r="H35" s="670">
        <v>0</v>
      </c>
      <c r="I35" s="940"/>
      <c r="J35" s="751" t="s">
        <v>873</v>
      </c>
      <c r="K35" s="672">
        <v>40300000000</v>
      </c>
      <c r="L35" s="673" t="s">
        <v>885</v>
      </c>
      <c r="M35" s="674" t="s">
        <v>886</v>
      </c>
    </row>
    <row r="36" spans="1:13" ht="18" customHeight="1">
      <c r="A36" s="943"/>
      <c r="B36" s="937"/>
      <c r="C36" s="669" t="s">
        <v>718</v>
      </c>
      <c r="D36" s="670">
        <v>717052081005</v>
      </c>
      <c r="E36" s="671">
        <v>0</v>
      </c>
      <c r="F36" s="670">
        <v>0</v>
      </c>
      <c r="G36" s="671">
        <v>0</v>
      </c>
      <c r="H36" s="670">
        <v>0</v>
      </c>
      <c r="I36" s="940"/>
      <c r="J36" s="751" t="s">
        <v>873</v>
      </c>
      <c r="K36" s="672">
        <v>1290000000000</v>
      </c>
      <c r="L36" s="673">
        <v>2466</v>
      </c>
      <c r="M36" s="674" t="s">
        <v>719</v>
      </c>
    </row>
    <row r="37" spans="1:13" ht="18" customHeight="1">
      <c r="A37" s="943"/>
      <c r="B37" s="937"/>
      <c r="C37" s="669" t="s">
        <v>718</v>
      </c>
      <c r="D37" s="670">
        <v>592068965517</v>
      </c>
      <c r="E37" s="671">
        <v>0</v>
      </c>
      <c r="F37" s="670">
        <v>0</v>
      </c>
      <c r="G37" s="671">
        <v>0</v>
      </c>
      <c r="H37" s="670">
        <v>0</v>
      </c>
      <c r="I37" s="940"/>
      <c r="J37" s="751" t="s">
        <v>887</v>
      </c>
      <c r="K37" s="672">
        <v>1262500000000</v>
      </c>
      <c r="L37" s="673">
        <v>2466</v>
      </c>
      <c r="M37" s="674" t="s">
        <v>719</v>
      </c>
    </row>
    <row r="38" spans="1:13" ht="18" customHeight="1">
      <c r="A38" s="943"/>
      <c r="B38" s="937"/>
      <c r="C38" s="669" t="s">
        <v>323</v>
      </c>
      <c r="D38" s="670">
        <v>40276164384</v>
      </c>
      <c r="E38" s="671">
        <v>0</v>
      </c>
      <c r="F38" s="670">
        <v>0</v>
      </c>
      <c r="G38" s="671">
        <v>0</v>
      </c>
      <c r="H38" s="670">
        <v>0</v>
      </c>
      <c r="I38" s="940"/>
      <c r="J38" s="751" t="s">
        <v>873</v>
      </c>
      <c r="K38" s="672">
        <v>65570000000</v>
      </c>
      <c r="L38" s="673" t="s">
        <v>888</v>
      </c>
      <c r="M38" s="674" t="s">
        <v>889</v>
      </c>
    </row>
    <row r="39" spans="1:13" ht="18" customHeight="1">
      <c r="A39" s="943"/>
      <c r="B39" s="937"/>
      <c r="C39" s="669" t="s">
        <v>323</v>
      </c>
      <c r="D39" s="670">
        <v>30207123288</v>
      </c>
      <c r="E39" s="671">
        <v>0</v>
      </c>
      <c r="F39" s="670">
        <v>0</v>
      </c>
      <c r="G39" s="671">
        <v>0</v>
      </c>
      <c r="H39" s="670">
        <v>0</v>
      </c>
      <c r="I39" s="940"/>
      <c r="J39" s="751" t="s">
        <v>873</v>
      </c>
      <c r="K39" s="672">
        <v>49200000000</v>
      </c>
      <c r="L39" s="673" t="s">
        <v>888</v>
      </c>
      <c r="M39" s="674" t="s">
        <v>889</v>
      </c>
    </row>
    <row r="40" spans="1:13" ht="18" customHeight="1">
      <c r="A40" s="943"/>
      <c r="B40" s="937"/>
      <c r="C40" s="669" t="s">
        <v>323</v>
      </c>
      <c r="D40" s="670">
        <v>42400000000</v>
      </c>
      <c r="E40" s="671">
        <v>0</v>
      </c>
      <c r="F40" s="670">
        <v>0</v>
      </c>
      <c r="G40" s="671">
        <v>0</v>
      </c>
      <c r="H40" s="670">
        <v>0</v>
      </c>
      <c r="I40" s="940"/>
      <c r="J40" s="751" t="s">
        <v>873</v>
      </c>
      <c r="K40" s="672">
        <v>64320000000</v>
      </c>
      <c r="L40" s="673" t="s">
        <v>888</v>
      </c>
      <c r="M40" s="674" t="s">
        <v>889</v>
      </c>
    </row>
    <row r="41" spans="1:13" ht="18" customHeight="1">
      <c r="A41" s="943"/>
      <c r="B41" s="937"/>
      <c r="C41" s="669" t="s">
        <v>323</v>
      </c>
      <c r="D41" s="670">
        <v>15466027397</v>
      </c>
      <c r="E41" s="671">
        <v>0</v>
      </c>
      <c r="F41" s="670">
        <v>0</v>
      </c>
      <c r="G41" s="671">
        <v>0</v>
      </c>
      <c r="H41" s="670">
        <v>0</v>
      </c>
      <c r="I41" s="940"/>
      <c r="J41" s="751" t="s">
        <v>873</v>
      </c>
      <c r="K41" s="672">
        <v>24150000000</v>
      </c>
      <c r="L41" s="673" t="s">
        <v>888</v>
      </c>
      <c r="M41" s="674" t="s">
        <v>889</v>
      </c>
    </row>
    <row r="42" spans="1:13" ht="18" customHeight="1">
      <c r="A42" s="943"/>
      <c r="B42" s="937"/>
      <c r="C42" s="669" t="s">
        <v>324</v>
      </c>
      <c r="D42" s="670">
        <v>20078904110</v>
      </c>
      <c r="E42" s="671">
        <v>0</v>
      </c>
      <c r="F42" s="670">
        <v>0</v>
      </c>
      <c r="G42" s="671">
        <v>0</v>
      </c>
      <c r="H42" s="670">
        <v>0</v>
      </c>
      <c r="I42" s="940"/>
      <c r="J42" s="751" t="s">
        <v>873</v>
      </c>
      <c r="K42" s="672">
        <v>32300000000</v>
      </c>
      <c r="L42" s="673" t="s">
        <v>890</v>
      </c>
      <c r="M42" s="674" t="s">
        <v>891</v>
      </c>
    </row>
    <row r="43" spans="1:13" ht="18" customHeight="1">
      <c r="A43" s="943"/>
      <c r="B43" s="937"/>
      <c r="C43" s="669" t="s">
        <v>324</v>
      </c>
      <c r="D43" s="670">
        <v>20078904110</v>
      </c>
      <c r="E43" s="671">
        <v>0</v>
      </c>
      <c r="F43" s="670">
        <v>0</v>
      </c>
      <c r="G43" s="671">
        <v>0</v>
      </c>
      <c r="H43" s="670">
        <v>0</v>
      </c>
      <c r="I43" s="940"/>
      <c r="J43" s="751" t="s">
        <v>873</v>
      </c>
      <c r="K43" s="672">
        <v>32300000000</v>
      </c>
      <c r="L43" s="673" t="s">
        <v>890</v>
      </c>
      <c r="M43" s="674" t="s">
        <v>891</v>
      </c>
    </row>
    <row r="44" spans="1:13" ht="18" customHeight="1">
      <c r="A44" s="943"/>
      <c r="B44" s="937"/>
      <c r="C44" s="669" t="s">
        <v>324</v>
      </c>
      <c r="D44" s="670">
        <v>40157808219</v>
      </c>
      <c r="E44" s="671">
        <v>0</v>
      </c>
      <c r="F44" s="670">
        <v>0</v>
      </c>
      <c r="G44" s="671">
        <v>0</v>
      </c>
      <c r="H44" s="670">
        <v>0</v>
      </c>
      <c r="I44" s="940"/>
      <c r="J44" s="751" t="s">
        <v>873</v>
      </c>
      <c r="K44" s="672">
        <v>64500000000</v>
      </c>
      <c r="L44" s="673" t="s">
        <v>890</v>
      </c>
      <c r="M44" s="674" t="s">
        <v>891</v>
      </c>
    </row>
    <row r="45" spans="1:13" ht="18" customHeight="1">
      <c r="A45" s="943"/>
      <c r="B45" s="937"/>
      <c r="C45" s="669" t="s">
        <v>324</v>
      </c>
      <c r="D45" s="670">
        <v>10039452055</v>
      </c>
      <c r="E45" s="671">
        <v>0</v>
      </c>
      <c r="F45" s="670">
        <v>0</v>
      </c>
      <c r="G45" s="671">
        <v>0</v>
      </c>
      <c r="H45" s="670">
        <v>0</v>
      </c>
      <c r="I45" s="940"/>
      <c r="J45" s="751" t="s">
        <v>873</v>
      </c>
      <c r="K45" s="672">
        <v>16200000000</v>
      </c>
      <c r="L45" s="673" t="s">
        <v>890</v>
      </c>
      <c r="M45" s="674" t="s">
        <v>891</v>
      </c>
    </row>
    <row r="46" spans="1:13" ht="18" customHeight="1">
      <c r="A46" s="943"/>
      <c r="B46" s="937"/>
      <c r="C46" s="669" t="s">
        <v>324</v>
      </c>
      <c r="D46" s="670">
        <v>150591780822</v>
      </c>
      <c r="E46" s="671">
        <v>0</v>
      </c>
      <c r="F46" s="670">
        <v>0</v>
      </c>
      <c r="G46" s="671">
        <v>0</v>
      </c>
      <c r="H46" s="670">
        <v>0</v>
      </c>
      <c r="I46" s="940"/>
      <c r="J46" s="751" t="s">
        <v>873</v>
      </c>
      <c r="K46" s="672">
        <v>242000000000</v>
      </c>
      <c r="L46" s="673" t="s">
        <v>890</v>
      </c>
      <c r="M46" s="674" t="s">
        <v>891</v>
      </c>
    </row>
    <row r="47" spans="1:13" ht="18" customHeight="1">
      <c r="A47" s="943"/>
      <c r="B47" s="937"/>
      <c r="C47" s="669" t="s">
        <v>324</v>
      </c>
      <c r="D47" s="670">
        <v>31446961326</v>
      </c>
      <c r="E47" s="671">
        <v>0</v>
      </c>
      <c r="F47" s="670">
        <v>0</v>
      </c>
      <c r="G47" s="671">
        <v>0</v>
      </c>
      <c r="H47" s="670">
        <v>0</v>
      </c>
      <c r="I47" s="940"/>
      <c r="J47" s="751" t="s">
        <v>873</v>
      </c>
      <c r="K47" s="672">
        <v>48300000000</v>
      </c>
      <c r="L47" s="673" t="s">
        <v>890</v>
      </c>
      <c r="M47" s="674" t="s">
        <v>891</v>
      </c>
    </row>
    <row r="48" spans="1:13" ht="18" customHeight="1">
      <c r="A48" s="943"/>
      <c r="B48" s="937"/>
      <c r="C48" s="669" t="s">
        <v>324</v>
      </c>
      <c r="D48" s="670">
        <v>134872328767</v>
      </c>
      <c r="E48" s="671">
        <v>0</v>
      </c>
      <c r="F48" s="670">
        <v>0</v>
      </c>
      <c r="G48" s="671">
        <v>0</v>
      </c>
      <c r="H48" s="670">
        <v>0</v>
      </c>
      <c r="I48" s="940"/>
      <c r="J48" s="751" t="s">
        <v>873</v>
      </c>
      <c r="K48" s="672">
        <v>209100000000</v>
      </c>
      <c r="L48" s="673" t="s">
        <v>890</v>
      </c>
      <c r="M48" s="674" t="s">
        <v>891</v>
      </c>
    </row>
    <row r="49" spans="1:13" ht="18" customHeight="1">
      <c r="A49" s="943"/>
      <c r="B49" s="937"/>
      <c r="C49" s="669" t="s">
        <v>325</v>
      </c>
      <c r="D49" s="670">
        <v>0</v>
      </c>
      <c r="E49" s="671">
        <v>0</v>
      </c>
      <c r="F49" s="670">
        <v>15881687552</v>
      </c>
      <c r="G49" s="671">
        <v>7146759398</v>
      </c>
      <c r="H49" s="670">
        <v>0</v>
      </c>
      <c r="I49" s="940"/>
      <c r="J49" s="751" t="s">
        <v>892</v>
      </c>
      <c r="K49" s="672">
        <v>17200000000</v>
      </c>
      <c r="L49" s="673" t="s">
        <v>893</v>
      </c>
      <c r="M49" s="674" t="s">
        <v>894</v>
      </c>
    </row>
    <row r="50" spans="1:13" ht="18" customHeight="1">
      <c r="A50" s="943"/>
      <c r="B50" s="937"/>
      <c r="C50" s="669" t="s">
        <v>325</v>
      </c>
      <c r="D50" s="670">
        <v>0</v>
      </c>
      <c r="E50" s="671">
        <v>0</v>
      </c>
      <c r="F50" s="670">
        <v>1446660000000</v>
      </c>
      <c r="G50" s="671">
        <v>687163500000</v>
      </c>
      <c r="H50" s="670">
        <v>0</v>
      </c>
      <c r="I50" s="940"/>
      <c r="J50" s="751" t="s">
        <v>892</v>
      </c>
      <c r="K50" s="672">
        <v>1680000000000</v>
      </c>
      <c r="L50" s="673">
        <v>2990</v>
      </c>
      <c r="M50" s="674" t="s">
        <v>895</v>
      </c>
    </row>
    <row r="51" spans="1:13" ht="18" customHeight="1">
      <c r="A51" s="943"/>
      <c r="B51" s="937"/>
      <c r="C51" s="669" t="s">
        <v>480</v>
      </c>
      <c r="D51" s="670">
        <v>54903150685</v>
      </c>
      <c r="E51" s="671">
        <v>0</v>
      </c>
      <c r="F51" s="670">
        <v>0</v>
      </c>
      <c r="G51" s="671">
        <v>0</v>
      </c>
      <c r="H51" s="670">
        <v>0</v>
      </c>
      <c r="I51" s="940"/>
      <c r="J51" s="751" t="s">
        <v>873</v>
      </c>
      <c r="K51" s="672">
        <v>80400000000</v>
      </c>
      <c r="L51" s="673" t="s">
        <v>896</v>
      </c>
      <c r="M51" s="674" t="s">
        <v>897</v>
      </c>
    </row>
    <row r="52" spans="1:13" ht="18" customHeight="1">
      <c r="A52" s="943"/>
      <c r="B52" s="937"/>
      <c r="C52" s="669" t="s">
        <v>480</v>
      </c>
      <c r="D52" s="670">
        <v>54876273973</v>
      </c>
      <c r="E52" s="671">
        <v>0</v>
      </c>
      <c r="F52" s="670">
        <v>0</v>
      </c>
      <c r="G52" s="671">
        <v>0</v>
      </c>
      <c r="H52" s="670">
        <v>0</v>
      </c>
      <c r="I52" s="940"/>
      <c r="J52" s="751" t="s">
        <v>873</v>
      </c>
      <c r="K52" s="672">
        <v>80400000000</v>
      </c>
      <c r="L52" s="673" t="s">
        <v>896</v>
      </c>
      <c r="M52" s="674" t="s">
        <v>897</v>
      </c>
    </row>
    <row r="53" spans="1:13" ht="18" customHeight="1">
      <c r="A53" s="943"/>
      <c r="B53" s="937"/>
      <c r="C53" s="669" t="s">
        <v>480</v>
      </c>
      <c r="D53" s="670">
        <v>106450000000</v>
      </c>
      <c r="E53" s="671">
        <v>0</v>
      </c>
      <c r="F53" s="670">
        <v>0</v>
      </c>
      <c r="G53" s="671">
        <v>0</v>
      </c>
      <c r="H53" s="670">
        <v>0</v>
      </c>
      <c r="I53" s="940"/>
      <c r="J53" s="751" t="s">
        <v>873</v>
      </c>
      <c r="K53" s="672">
        <v>160800000000</v>
      </c>
      <c r="L53" s="673" t="s">
        <v>896</v>
      </c>
      <c r="M53" s="674" t="s">
        <v>897</v>
      </c>
    </row>
    <row r="54" spans="1:13" ht="18" customHeight="1">
      <c r="A54" s="943"/>
      <c r="B54" s="937"/>
      <c r="C54" s="669" t="s">
        <v>481</v>
      </c>
      <c r="D54" s="670">
        <v>10034520548</v>
      </c>
      <c r="E54" s="671">
        <v>0</v>
      </c>
      <c r="F54" s="670">
        <v>0</v>
      </c>
      <c r="G54" s="671">
        <v>0</v>
      </c>
      <c r="H54" s="670">
        <v>0</v>
      </c>
      <c r="I54" s="940"/>
      <c r="J54" s="751" t="s">
        <v>873</v>
      </c>
      <c r="K54" s="672">
        <v>16100000000</v>
      </c>
      <c r="L54" s="673" t="s">
        <v>898</v>
      </c>
      <c r="M54" s="674" t="s">
        <v>886</v>
      </c>
    </row>
    <row r="55" spans="1:13" ht="18" customHeight="1">
      <c r="A55" s="943"/>
      <c r="B55" s="937"/>
      <c r="C55" s="669" t="s">
        <v>481</v>
      </c>
      <c r="D55" s="670">
        <v>10745000000</v>
      </c>
      <c r="E55" s="671">
        <v>0</v>
      </c>
      <c r="F55" s="670">
        <v>0</v>
      </c>
      <c r="G55" s="671">
        <v>0</v>
      </c>
      <c r="H55" s="670">
        <v>0</v>
      </c>
      <c r="I55" s="940"/>
      <c r="J55" s="751" t="s">
        <v>873</v>
      </c>
      <c r="K55" s="672">
        <v>16080000000</v>
      </c>
      <c r="L55" s="673" t="s">
        <v>898</v>
      </c>
      <c r="M55" s="674" t="s">
        <v>886</v>
      </c>
    </row>
    <row r="56" spans="1:13" ht="18" customHeight="1">
      <c r="A56" s="943"/>
      <c r="B56" s="937"/>
      <c r="C56" s="669" t="s">
        <v>481</v>
      </c>
      <c r="D56" s="670">
        <v>25764383562</v>
      </c>
      <c r="E56" s="671">
        <v>0</v>
      </c>
      <c r="F56" s="670">
        <v>0</v>
      </c>
      <c r="G56" s="671">
        <v>0</v>
      </c>
      <c r="H56" s="670">
        <v>0</v>
      </c>
      <c r="I56" s="940"/>
      <c r="J56" s="751" t="s">
        <v>873</v>
      </c>
      <c r="K56" s="672">
        <v>40300000000</v>
      </c>
      <c r="L56" s="673" t="s">
        <v>898</v>
      </c>
      <c r="M56" s="674" t="s">
        <v>886</v>
      </c>
    </row>
    <row r="57" spans="1:13" ht="18" customHeight="1">
      <c r="A57" s="943"/>
      <c r="B57" s="937"/>
      <c r="C57" s="669" t="s">
        <v>481</v>
      </c>
      <c r="D57" s="670">
        <v>56410410959</v>
      </c>
      <c r="E57" s="671">
        <v>0</v>
      </c>
      <c r="F57" s="670">
        <v>0</v>
      </c>
      <c r="G57" s="671">
        <v>0</v>
      </c>
      <c r="H57" s="670">
        <v>0</v>
      </c>
      <c r="I57" s="940"/>
      <c r="J57" s="751" t="s">
        <v>873</v>
      </c>
      <c r="K57" s="672">
        <v>88600000000</v>
      </c>
      <c r="L57" s="673" t="s">
        <v>898</v>
      </c>
      <c r="M57" s="674" t="s">
        <v>886</v>
      </c>
    </row>
    <row r="58" spans="1:13" ht="18" customHeight="1">
      <c r="A58" s="943"/>
      <c r="B58" s="937"/>
      <c r="C58" s="669" t="s">
        <v>622</v>
      </c>
      <c r="D58" s="670">
        <v>10014794521</v>
      </c>
      <c r="E58" s="671">
        <v>0</v>
      </c>
      <c r="F58" s="670">
        <v>0</v>
      </c>
      <c r="G58" s="671">
        <v>0</v>
      </c>
      <c r="H58" s="670">
        <v>0</v>
      </c>
      <c r="I58" s="940"/>
      <c r="J58" s="751" t="s">
        <v>873</v>
      </c>
      <c r="K58" s="672">
        <v>16100000000</v>
      </c>
      <c r="L58" s="673" t="s">
        <v>899</v>
      </c>
      <c r="M58" s="674" t="s">
        <v>891</v>
      </c>
    </row>
    <row r="59" spans="1:13" ht="18" customHeight="1">
      <c r="A59" s="943"/>
      <c r="B59" s="937"/>
      <c r="C59" s="669" t="s">
        <v>482</v>
      </c>
      <c r="D59" s="670">
        <v>10103561644</v>
      </c>
      <c r="E59" s="671">
        <v>0</v>
      </c>
      <c r="F59" s="670">
        <v>0</v>
      </c>
      <c r="G59" s="671">
        <v>0</v>
      </c>
      <c r="H59" s="670">
        <v>0</v>
      </c>
      <c r="I59" s="940"/>
      <c r="J59" s="751" t="s">
        <v>873</v>
      </c>
      <c r="K59" s="672">
        <v>16100000000</v>
      </c>
      <c r="L59" s="673" t="s">
        <v>900</v>
      </c>
      <c r="M59" s="674" t="s">
        <v>882</v>
      </c>
    </row>
    <row r="60" spans="1:13" ht="18" customHeight="1">
      <c r="A60" s="943"/>
      <c r="B60" s="937"/>
      <c r="C60" s="669" t="s">
        <v>482</v>
      </c>
      <c r="D60" s="670">
        <v>62248767123</v>
      </c>
      <c r="E60" s="671">
        <v>0</v>
      </c>
      <c r="F60" s="670">
        <v>0</v>
      </c>
      <c r="G60" s="671">
        <v>0</v>
      </c>
      <c r="H60" s="670">
        <v>0</v>
      </c>
      <c r="I60" s="940"/>
      <c r="J60" s="751" t="s">
        <v>873</v>
      </c>
      <c r="K60" s="672">
        <v>96600000000</v>
      </c>
      <c r="L60" s="673" t="s">
        <v>900</v>
      </c>
      <c r="M60" s="674" t="s">
        <v>882</v>
      </c>
    </row>
    <row r="61" spans="1:13" ht="18" customHeight="1">
      <c r="A61" s="943"/>
      <c r="B61" s="937"/>
      <c r="C61" s="669" t="s">
        <v>482</v>
      </c>
      <c r="D61" s="670">
        <v>62248767123</v>
      </c>
      <c r="E61" s="671">
        <v>0</v>
      </c>
      <c r="F61" s="670">
        <v>0</v>
      </c>
      <c r="G61" s="671">
        <v>0</v>
      </c>
      <c r="H61" s="670">
        <v>0</v>
      </c>
      <c r="I61" s="940"/>
      <c r="J61" s="751" t="s">
        <v>873</v>
      </c>
      <c r="K61" s="672">
        <v>96600000000</v>
      </c>
      <c r="L61" s="673" t="s">
        <v>900</v>
      </c>
      <c r="M61" s="674" t="s">
        <v>882</v>
      </c>
    </row>
    <row r="62" spans="1:13" ht="18" customHeight="1">
      <c r="A62" s="943"/>
      <c r="B62" s="937"/>
      <c r="C62" s="669" t="s">
        <v>483</v>
      </c>
      <c r="D62" s="670">
        <v>30147945205</v>
      </c>
      <c r="E62" s="671">
        <v>0</v>
      </c>
      <c r="F62" s="670">
        <v>0</v>
      </c>
      <c r="G62" s="671">
        <v>0</v>
      </c>
      <c r="H62" s="670">
        <v>0</v>
      </c>
      <c r="I62" s="940"/>
      <c r="J62" s="751" t="s">
        <v>873</v>
      </c>
      <c r="K62" s="672">
        <v>48300000000</v>
      </c>
      <c r="L62" s="673" t="s">
        <v>901</v>
      </c>
      <c r="M62" s="674" t="s">
        <v>889</v>
      </c>
    </row>
    <row r="63" spans="1:13" ht="18" customHeight="1">
      <c r="A63" s="943"/>
      <c r="B63" s="937"/>
      <c r="C63" s="669" t="s">
        <v>483</v>
      </c>
      <c r="D63" s="670">
        <v>21528491620</v>
      </c>
      <c r="E63" s="671">
        <v>0</v>
      </c>
      <c r="F63" s="670">
        <v>0</v>
      </c>
      <c r="G63" s="671">
        <v>0</v>
      </c>
      <c r="H63" s="670">
        <v>0</v>
      </c>
      <c r="I63" s="940"/>
      <c r="J63" s="751" t="s">
        <v>873</v>
      </c>
      <c r="K63" s="672">
        <v>32160000000</v>
      </c>
      <c r="L63" s="673" t="s">
        <v>901</v>
      </c>
      <c r="M63" s="674" t="s">
        <v>889</v>
      </c>
    </row>
    <row r="64" spans="1:13" ht="18" customHeight="1">
      <c r="A64" s="943"/>
      <c r="B64" s="937"/>
      <c r="C64" s="669" t="s">
        <v>483</v>
      </c>
      <c r="D64" s="670">
        <v>64470000000</v>
      </c>
      <c r="E64" s="671">
        <v>0</v>
      </c>
      <c r="F64" s="670">
        <v>0</v>
      </c>
      <c r="G64" s="671">
        <v>0</v>
      </c>
      <c r="H64" s="670">
        <v>0</v>
      </c>
      <c r="I64" s="940"/>
      <c r="J64" s="751" t="s">
        <v>873</v>
      </c>
      <c r="K64" s="672">
        <v>96480000000</v>
      </c>
      <c r="L64" s="673" t="s">
        <v>902</v>
      </c>
      <c r="M64" s="674" t="s">
        <v>889</v>
      </c>
    </row>
    <row r="65" spans="1:13" ht="18" customHeight="1">
      <c r="A65" s="943"/>
      <c r="B65" s="937"/>
      <c r="C65" s="669" t="s">
        <v>483</v>
      </c>
      <c r="D65" s="670">
        <v>21143646409</v>
      </c>
      <c r="E65" s="671">
        <v>0</v>
      </c>
      <c r="F65" s="670">
        <v>0</v>
      </c>
      <c r="G65" s="671">
        <v>0</v>
      </c>
      <c r="H65" s="670">
        <v>0</v>
      </c>
      <c r="I65" s="940"/>
      <c r="J65" s="751" t="s">
        <v>873</v>
      </c>
      <c r="K65" s="672">
        <v>32160000000</v>
      </c>
      <c r="L65" s="673" t="s">
        <v>901</v>
      </c>
      <c r="M65" s="674" t="s">
        <v>889</v>
      </c>
    </row>
    <row r="66" spans="1:13" ht="18" customHeight="1">
      <c r="A66" s="943"/>
      <c r="B66" s="937"/>
      <c r="C66" s="669" t="s">
        <v>483</v>
      </c>
      <c r="D66" s="670">
        <v>20808767123</v>
      </c>
      <c r="E66" s="671">
        <v>0</v>
      </c>
      <c r="F66" s="670">
        <v>0</v>
      </c>
      <c r="G66" s="671">
        <v>0</v>
      </c>
      <c r="H66" s="670">
        <v>0</v>
      </c>
      <c r="I66" s="940"/>
      <c r="J66" s="751" t="s">
        <v>873</v>
      </c>
      <c r="K66" s="672">
        <v>32200000000</v>
      </c>
      <c r="L66" s="673" t="s">
        <v>901</v>
      </c>
      <c r="M66" s="674" t="s">
        <v>889</v>
      </c>
    </row>
    <row r="67" spans="1:13" ht="18" customHeight="1">
      <c r="A67" s="943"/>
      <c r="B67" s="937"/>
      <c r="C67" s="669" t="s">
        <v>903</v>
      </c>
      <c r="D67" s="670">
        <v>280392328768</v>
      </c>
      <c r="E67" s="671">
        <v>0</v>
      </c>
      <c r="F67" s="670">
        <v>0</v>
      </c>
      <c r="G67" s="671">
        <v>0</v>
      </c>
      <c r="H67" s="670">
        <v>0</v>
      </c>
      <c r="I67" s="940"/>
      <c r="J67" s="751" t="s">
        <v>892</v>
      </c>
      <c r="K67" s="672">
        <v>360000000000</v>
      </c>
      <c r="L67" s="673" t="s">
        <v>904</v>
      </c>
      <c r="M67" s="674" t="s">
        <v>905</v>
      </c>
    </row>
    <row r="68" spans="1:13" ht="18" customHeight="1">
      <c r="A68" s="943"/>
      <c r="B68" s="937"/>
      <c r="C68" s="669" t="s">
        <v>484</v>
      </c>
      <c r="D68" s="670">
        <v>50887671233</v>
      </c>
      <c r="E68" s="671">
        <v>0</v>
      </c>
      <c r="F68" s="670">
        <v>0</v>
      </c>
      <c r="G68" s="671">
        <v>0</v>
      </c>
      <c r="H68" s="670">
        <v>0</v>
      </c>
      <c r="I68" s="940"/>
      <c r="J68" s="751" t="s">
        <v>873</v>
      </c>
      <c r="K68" s="672">
        <v>82100000000</v>
      </c>
      <c r="L68" s="673" t="s">
        <v>906</v>
      </c>
      <c r="M68" s="674" t="s">
        <v>907</v>
      </c>
    </row>
    <row r="69" spans="1:13" ht="18" customHeight="1">
      <c r="A69" s="943"/>
      <c r="B69" s="937"/>
      <c r="C69" s="669" t="s">
        <v>484</v>
      </c>
      <c r="D69" s="670">
        <v>16199162011</v>
      </c>
      <c r="E69" s="671">
        <v>0</v>
      </c>
      <c r="F69" s="670">
        <v>0</v>
      </c>
      <c r="G69" s="671">
        <v>0</v>
      </c>
      <c r="H69" s="670">
        <v>0</v>
      </c>
      <c r="I69" s="940"/>
      <c r="J69" s="751" t="s">
        <v>873</v>
      </c>
      <c r="K69" s="672">
        <v>24120000000</v>
      </c>
      <c r="L69" s="673" t="s">
        <v>908</v>
      </c>
      <c r="M69" s="674" t="s">
        <v>907</v>
      </c>
    </row>
    <row r="70" spans="1:13" ht="18" customHeight="1">
      <c r="A70" s="943"/>
      <c r="B70" s="937"/>
      <c r="C70" s="669" t="s">
        <v>484</v>
      </c>
      <c r="D70" s="670">
        <v>86395530726</v>
      </c>
      <c r="E70" s="671">
        <v>0</v>
      </c>
      <c r="F70" s="670">
        <v>0</v>
      </c>
      <c r="G70" s="671">
        <v>0</v>
      </c>
      <c r="H70" s="670">
        <v>0</v>
      </c>
      <c r="I70" s="940"/>
      <c r="J70" s="751" t="s">
        <v>873</v>
      </c>
      <c r="K70" s="672">
        <v>128640000000</v>
      </c>
      <c r="L70" s="673" t="s">
        <v>908</v>
      </c>
      <c r="M70" s="674" t="s">
        <v>907</v>
      </c>
    </row>
    <row r="71" spans="1:13" ht="18" customHeight="1">
      <c r="A71" s="943"/>
      <c r="B71" s="937"/>
      <c r="C71" s="669" t="s">
        <v>484</v>
      </c>
      <c r="D71" s="670">
        <v>52312154696</v>
      </c>
      <c r="E71" s="671">
        <v>0</v>
      </c>
      <c r="F71" s="670">
        <v>0</v>
      </c>
      <c r="G71" s="671">
        <v>0</v>
      </c>
      <c r="H71" s="670">
        <v>0</v>
      </c>
      <c r="I71" s="940"/>
      <c r="J71" s="751" t="s">
        <v>873</v>
      </c>
      <c r="K71" s="672">
        <v>80400000000</v>
      </c>
      <c r="L71" s="673" t="s">
        <v>906</v>
      </c>
      <c r="M71" s="674" t="s">
        <v>907</v>
      </c>
    </row>
    <row r="72" spans="1:13" ht="18" customHeight="1">
      <c r="A72" s="943"/>
      <c r="B72" s="937"/>
      <c r="C72" s="669" t="s">
        <v>484</v>
      </c>
      <c r="D72" s="670">
        <v>16688351648</v>
      </c>
      <c r="E72" s="671">
        <v>0</v>
      </c>
      <c r="F72" s="670">
        <v>0</v>
      </c>
      <c r="G72" s="671">
        <v>0</v>
      </c>
      <c r="H72" s="670">
        <v>0</v>
      </c>
      <c r="I72" s="940"/>
      <c r="J72" s="751" t="s">
        <v>873</v>
      </c>
      <c r="K72" s="672">
        <v>25728000000</v>
      </c>
      <c r="L72" s="673" t="s">
        <v>906</v>
      </c>
      <c r="M72" s="674" t="s">
        <v>907</v>
      </c>
    </row>
    <row r="73" spans="1:13" ht="18" customHeight="1">
      <c r="A73" s="943"/>
      <c r="B73" s="937"/>
      <c r="C73" s="669" t="s">
        <v>484</v>
      </c>
      <c r="D73" s="670">
        <v>15645329670</v>
      </c>
      <c r="E73" s="671">
        <v>0</v>
      </c>
      <c r="F73" s="670">
        <v>0</v>
      </c>
      <c r="G73" s="671">
        <v>0</v>
      </c>
      <c r="H73" s="670">
        <v>0</v>
      </c>
      <c r="I73" s="940"/>
      <c r="J73" s="751" t="s">
        <v>873</v>
      </c>
      <c r="K73" s="672">
        <v>24120000000</v>
      </c>
      <c r="L73" s="673" t="s">
        <v>906</v>
      </c>
      <c r="M73" s="674" t="s">
        <v>907</v>
      </c>
    </row>
    <row r="74" spans="1:13" ht="18" customHeight="1">
      <c r="A74" s="943"/>
      <c r="B74" s="937"/>
      <c r="C74" s="669" t="s">
        <v>909</v>
      </c>
      <c r="D74" s="670">
        <v>0</v>
      </c>
      <c r="E74" s="671">
        <v>0</v>
      </c>
      <c r="F74" s="670">
        <v>3000000000</v>
      </c>
      <c r="G74" s="671">
        <v>1350000000</v>
      </c>
      <c r="H74" s="670">
        <v>0</v>
      </c>
      <c r="I74" s="940"/>
      <c r="J74" s="751" t="s">
        <v>892</v>
      </c>
      <c r="K74" s="672">
        <v>3250000000</v>
      </c>
      <c r="L74" s="673" t="s">
        <v>910</v>
      </c>
      <c r="M74" s="674" t="s">
        <v>911</v>
      </c>
    </row>
    <row r="75" spans="1:13" ht="18" customHeight="1">
      <c r="A75" s="943"/>
      <c r="B75" s="937"/>
      <c r="C75" s="669" t="s">
        <v>909</v>
      </c>
      <c r="D75" s="670">
        <v>0</v>
      </c>
      <c r="E75" s="671">
        <v>0</v>
      </c>
      <c r="F75" s="670">
        <v>3000000000</v>
      </c>
      <c r="G75" s="671">
        <v>1425000000</v>
      </c>
      <c r="H75" s="670">
        <v>0</v>
      </c>
      <c r="I75" s="940"/>
      <c r="J75" s="751" t="s">
        <v>892</v>
      </c>
      <c r="K75" s="672">
        <v>3420000000</v>
      </c>
      <c r="L75" s="673" t="s">
        <v>912</v>
      </c>
      <c r="M75" s="674" t="s">
        <v>913</v>
      </c>
    </row>
    <row r="76" spans="1:13" ht="18" customHeight="1">
      <c r="A76" s="943"/>
      <c r="B76" s="937"/>
      <c r="C76" s="669" t="s">
        <v>909</v>
      </c>
      <c r="D76" s="670">
        <v>0</v>
      </c>
      <c r="E76" s="671">
        <v>0</v>
      </c>
      <c r="F76" s="670">
        <v>3000000000</v>
      </c>
      <c r="G76" s="671">
        <v>1425000000</v>
      </c>
      <c r="H76" s="670">
        <v>0</v>
      </c>
      <c r="I76" s="940"/>
      <c r="J76" s="751" t="s">
        <v>892</v>
      </c>
      <c r="K76" s="672">
        <v>3420000000</v>
      </c>
      <c r="L76" s="673" t="s">
        <v>914</v>
      </c>
      <c r="M76" s="674" t="s">
        <v>913</v>
      </c>
    </row>
    <row r="77" spans="1:13" ht="18" customHeight="1">
      <c r="A77" s="943"/>
      <c r="B77" s="937"/>
      <c r="C77" s="669" t="s">
        <v>909</v>
      </c>
      <c r="D77" s="670">
        <v>0</v>
      </c>
      <c r="E77" s="671">
        <v>0</v>
      </c>
      <c r="F77" s="670">
        <v>3000000000</v>
      </c>
      <c r="G77" s="671">
        <v>1425000000</v>
      </c>
      <c r="H77" s="670">
        <v>0</v>
      </c>
      <c r="I77" s="940"/>
      <c r="J77" s="751" t="s">
        <v>892</v>
      </c>
      <c r="K77" s="672">
        <v>3420000000</v>
      </c>
      <c r="L77" s="673" t="s">
        <v>915</v>
      </c>
      <c r="M77" s="674" t="s">
        <v>913</v>
      </c>
    </row>
    <row r="78" spans="1:13" ht="18" customHeight="1">
      <c r="A78" s="943"/>
      <c r="B78" s="937"/>
      <c r="C78" s="669" t="s">
        <v>909</v>
      </c>
      <c r="D78" s="670">
        <v>0</v>
      </c>
      <c r="E78" s="671">
        <v>0</v>
      </c>
      <c r="F78" s="670">
        <v>3000000000</v>
      </c>
      <c r="G78" s="671">
        <v>1425000000</v>
      </c>
      <c r="H78" s="670">
        <v>0</v>
      </c>
      <c r="I78" s="940"/>
      <c r="J78" s="751" t="s">
        <v>892</v>
      </c>
      <c r="K78" s="672">
        <v>3420000000</v>
      </c>
      <c r="L78" s="673" t="s">
        <v>916</v>
      </c>
      <c r="M78" s="674" t="s">
        <v>913</v>
      </c>
    </row>
    <row r="79" spans="1:13" ht="18" customHeight="1">
      <c r="A79" s="943"/>
      <c r="B79" s="937"/>
      <c r="C79" s="669" t="s">
        <v>485</v>
      </c>
      <c r="D79" s="670">
        <v>0</v>
      </c>
      <c r="E79" s="671">
        <v>0</v>
      </c>
      <c r="F79" s="670">
        <v>287383000</v>
      </c>
      <c r="G79" s="671">
        <v>129322350</v>
      </c>
      <c r="H79" s="670">
        <v>0</v>
      </c>
      <c r="I79" s="940"/>
      <c r="J79" s="751" t="s">
        <v>892</v>
      </c>
      <c r="K79" s="672">
        <v>310500000</v>
      </c>
      <c r="L79" s="673">
        <v>80392</v>
      </c>
      <c r="M79" s="674" t="s">
        <v>721</v>
      </c>
    </row>
    <row r="80" spans="1:13" ht="18" customHeight="1">
      <c r="A80" s="943"/>
      <c r="B80" s="937"/>
      <c r="C80" s="669" t="s">
        <v>486</v>
      </c>
      <c r="D80" s="670">
        <v>69550000000</v>
      </c>
      <c r="E80" s="671">
        <v>0</v>
      </c>
      <c r="F80" s="670">
        <v>0</v>
      </c>
      <c r="G80" s="671">
        <v>0</v>
      </c>
      <c r="H80" s="670">
        <v>0</v>
      </c>
      <c r="I80" s="940"/>
      <c r="J80" s="751" t="s">
        <v>873</v>
      </c>
      <c r="K80" s="672">
        <v>104600000000</v>
      </c>
      <c r="L80" s="673" t="s">
        <v>917</v>
      </c>
      <c r="M80" s="674" t="s">
        <v>897</v>
      </c>
    </row>
    <row r="81" spans="1:13" ht="18" customHeight="1">
      <c r="A81" s="943"/>
      <c r="B81" s="937"/>
      <c r="C81" s="669" t="s">
        <v>486</v>
      </c>
      <c r="D81" s="670">
        <v>51898630137</v>
      </c>
      <c r="E81" s="671">
        <v>0</v>
      </c>
      <c r="F81" s="670">
        <v>0</v>
      </c>
      <c r="G81" s="671">
        <v>0</v>
      </c>
      <c r="H81" s="670">
        <v>0</v>
      </c>
      <c r="I81" s="940"/>
      <c r="J81" s="751" t="s">
        <v>873</v>
      </c>
      <c r="K81" s="672">
        <v>80500000000</v>
      </c>
      <c r="L81" s="673" t="s">
        <v>917</v>
      </c>
      <c r="M81" s="674" t="s">
        <v>897</v>
      </c>
    </row>
    <row r="82" spans="1:13" ht="18" customHeight="1">
      <c r="A82" s="943"/>
      <c r="B82" s="937"/>
      <c r="C82" s="669" t="s">
        <v>487</v>
      </c>
      <c r="D82" s="670">
        <v>66153972603</v>
      </c>
      <c r="E82" s="671">
        <v>0</v>
      </c>
      <c r="F82" s="670">
        <v>0</v>
      </c>
      <c r="G82" s="671">
        <v>0</v>
      </c>
      <c r="H82" s="670">
        <v>0</v>
      </c>
      <c r="I82" s="940"/>
      <c r="J82" s="751" t="s">
        <v>873</v>
      </c>
      <c r="K82" s="672">
        <v>106500000000</v>
      </c>
      <c r="L82" s="673" t="s">
        <v>918</v>
      </c>
      <c r="M82" s="674" t="s">
        <v>919</v>
      </c>
    </row>
    <row r="83" spans="1:13" ht="18" customHeight="1">
      <c r="A83" s="943"/>
      <c r="B83" s="937"/>
      <c r="C83" s="669" t="s">
        <v>487</v>
      </c>
      <c r="D83" s="670">
        <v>25357534247</v>
      </c>
      <c r="E83" s="671">
        <v>0</v>
      </c>
      <c r="F83" s="670">
        <v>0</v>
      </c>
      <c r="G83" s="671">
        <v>0</v>
      </c>
      <c r="H83" s="670">
        <v>0</v>
      </c>
      <c r="I83" s="940"/>
      <c r="J83" s="751" t="s">
        <v>873</v>
      </c>
      <c r="K83" s="672">
        <v>40950000000</v>
      </c>
      <c r="L83" s="673" t="s">
        <v>918</v>
      </c>
      <c r="M83" s="674" t="s">
        <v>919</v>
      </c>
    </row>
    <row r="84" spans="1:13" ht="18" customHeight="1">
      <c r="A84" s="943"/>
      <c r="B84" s="937"/>
      <c r="C84" s="669" t="s">
        <v>487</v>
      </c>
      <c r="D84" s="670">
        <v>60443835616</v>
      </c>
      <c r="E84" s="671">
        <v>0</v>
      </c>
      <c r="F84" s="670">
        <v>0</v>
      </c>
      <c r="G84" s="671">
        <v>0</v>
      </c>
      <c r="H84" s="670">
        <v>0</v>
      </c>
      <c r="I84" s="940"/>
      <c r="J84" s="751" t="s">
        <v>873</v>
      </c>
      <c r="K84" s="672">
        <v>96540000000</v>
      </c>
      <c r="L84" s="673" t="s">
        <v>918</v>
      </c>
      <c r="M84" s="674" t="s">
        <v>919</v>
      </c>
    </row>
    <row r="85" spans="1:13" ht="18" customHeight="1">
      <c r="A85" s="943"/>
      <c r="B85" s="937"/>
      <c r="C85" s="669" t="s">
        <v>487</v>
      </c>
      <c r="D85" s="670">
        <v>140392737430</v>
      </c>
      <c r="E85" s="671">
        <v>0</v>
      </c>
      <c r="F85" s="670">
        <v>0</v>
      </c>
      <c r="G85" s="671">
        <v>0</v>
      </c>
      <c r="H85" s="670">
        <v>0</v>
      </c>
      <c r="I85" s="940"/>
      <c r="J85" s="751" t="s">
        <v>873</v>
      </c>
      <c r="K85" s="672">
        <v>209040000000</v>
      </c>
      <c r="L85" s="673" t="s">
        <v>918</v>
      </c>
      <c r="M85" s="674" t="s">
        <v>919</v>
      </c>
    </row>
    <row r="86" spans="1:13" ht="18" customHeight="1">
      <c r="A86" s="943"/>
      <c r="B86" s="937"/>
      <c r="C86" s="669" t="s">
        <v>487</v>
      </c>
      <c r="D86" s="670">
        <v>74107182320</v>
      </c>
      <c r="E86" s="671">
        <v>0</v>
      </c>
      <c r="F86" s="670">
        <v>0</v>
      </c>
      <c r="G86" s="671">
        <v>0</v>
      </c>
      <c r="H86" s="670">
        <v>0</v>
      </c>
      <c r="I86" s="940"/>
      <c r="J86" s="751" t="s">
        <v>873</v>
      </c>
      <c r="K86" s="672">
        <v>112560000000</v>
      </c>
      <c r="L86" s="673" t="s">
        <v>918</v>
      </c>
      <c r="M86" s="674" t="s">
        <v>919</v>
      </c>
    </row>
    <row r="87" spans="1:13" ht="18" customHeight="1">
      <c r="A87" s="943"/>
      <c r="B87" s="937"/>
      <c r="C87" s="669" t="s">
        <v>920</v>
      </c>
      <c r="D87" s="670">
        <v>382623561644</v>
      </c>
      <c r="E87" s="671">
        <v>0</v>
      </c>
      <c r="F87" s="670">
        <v>0</v>
      </c>
      <c r="G87" s="671">
        <v>0</v>
      </c>
      <c r="H87" s="670">
        <v>0</v>
      </c>
      <c r="I87" s="940"/>
      <c r="J87" s="751" t="s">
        <v>873</v>
      </c>
      <c r="K87" s="672">
        <v>612000000000</v>
      </c>
      <c r="L87" s="673" t="s">
        <v>921</v>
      </c>
      <c r="M87" s="674" t="s">
        <v>922</v>
      </c>
    </row>
    <row r="88" spans="1:13" ht="18" customHeight="1">
      <c r="A88" s="943"/>
      <c r="B88" s="937"/>
      <c r="C88" s="669" t="s">
        <v>327</v>
      </c>
      <c r="D88" s="670">
        <v>53921787709</v>
      </c>
      <c r="E88" s="671">
        <v>0</v>
      </c>
      <c r="F88" s="670">
        <v>0</v>
      </c>
      <c r="G88" s="671">
        <v>0</v>
      </c>
      <c r="H88" s="670">
        <v>0</v>
      </c>
      <c r="I88" s="940"/>
      <c r="J88" s="751" t="s">
        <v>873</v>
      </c>
      <c r="K88" s="672">
        <v>80400000000</v>
      </c>
      <c r="L88" s="673" t="s">
        <v>923</v>
      </c>
      <c r="M88" s="674" t="s">
        <v>889</v>
      </c>
    </row>
    <row r="89" spans="1:13" ht="18" customHeight="1">
      <c r="A89" s="943"/>
      <c r="B89" s="937"/>
      <c r="C89" s="669" t="s">
        <v>327</v>
      </c>
      <c r="D89" s="670">
        <v>64706145251</v>
      </c>
      <c r="E89" s="671">
        <v>0</v>
      </c>
      <c r="F89" s="670">
        <v>0</v>
      </c>
      <c r="G89" s="671">
        <v>0</v>
      </c>
      <c r="H89" s="670">
        <v>0</v>
      </c>
      <c r="I89" s="940"/>
      <c r="J89" s="751" t="s">
        <v>892</v>
      </c>
      <c r="K89" s="672">
        <v>78500000000</v>
      </c>
      <c r="L89" s="673" t="s">
        <v>923</v>
      </c>
      <c r="M89" s="674" t="s">
        <v>889</v>
      </c>
    </row>
    <row r="90" spans="1:13" ht="18" customHeight="1">
      <c r="A90" s="943"/>
      <c r="B90" s="937"/>
      <c r="C90" s="669" t="s">
        <v>327</v>
      </c>
      <c r="D90" s="670">
        <v>53921787709</v>
      </c>
      <c r="E90" s="671">
        <v>0</v>
      </c>
      <c r="F90" s="670">
        <v>0</v>
      </c>
      <c r="G90" s="671">
        <v>0</v>
      </c>
      <c r="H90" s="670">
        <v>0</v>
      </c>
      <c r="I90" s="940"/>
      <c r="J90" s="751" t="s">
        <v>873</v>
      </c>
      <c r="K90" s="672">
        <v>80400000000</v>
      </c>
      <c r="L90" s="673" t="s">
        <v>923</v>
      </c>
      <c r="M90" s="674" t="s">
        <v>889</v>
      </c>
    </row>
    <row r="91" spans="1:13" ht="18" customHeight="1" thickBot="1">
      <c r="A91" s="944"/>
      <c r="B91" s="938"/>
      <c r="C91" s="675" t="s">
        <v>327</v>
      </c>
      <c r="D91" s="676">
        <v>41869613260</v>
      </c>
      <c r="E91" s="677">
        <v>0</v>
      </c>
      <c r="F91" s="676">
        <v>0</v>
      </c>
      <c r="G91" s="677">
        <v>0</v>
      </c>
      <c r="H91" s="676">
        <v>0</v>
      </c>
      <c r="I91" s="941"/>
      <c r="J91" s="752" t="s">
        <v>873</v>
      </c>
      <c r="K91" s="679">
        <v>64320000000</v>
      </c>
      <c r="L91" s="680" t="s">
        <v>923</v>
      </c>
      <c r="M91" s="681" t="s">
        <v>889</v>
      </c>
    </row>
    <row r="92" spans="1:13" ht="18" customHeight="1" thickBot="1">
      <c r="A92" s="942" t="s">
        <v>620</v>
      </c>
      <c r="B92" s="936" t="s">
        <v>723</v>
      </c>
      <c r="C92" s="682" t="s">
        <v>724</v>
      </c>
      <c r="D92" s="664">
        <v>107217317972</v>
      </c>
      <c r="E92" s="665">
        <v>0</v>
      </c>
      <c r="F92" s="664">
        <v>0</v>
      </c>
      <c r="G92" s="665">
        <v>0</v>
      </c>
      <c r="H92" s="664">
        <v>0</v>
      </c>
      <c r="I92" s="939">
        <f>SUM(D92:E107,G92:H107)</f>
        <v>3249772932350</v>
      </c>
      <c r="J92" s="753" t="s">
        <v>892</v>
      </c>
      <c r="K92" s="684">
        <v>340000000000</v>
      </c>
      <c r="L92" s="685">
        <v>2453</v>
      </c>
      <c r="M92" s="686" t="s">
        <v>725</v>
      </c>
    </row>
    <row r="93" spans="1:13" ht="18" customHeight="1">
      <c r="A93" s="943"/>
      <c r="B93" s="937"/>
      <c r="C93" s="663" t="s">
        <v>724</v>
      </c>
      <c r="D93" s="670">
        <v>373148637514</v>
      </c>
      <c r="E93" s="671">
        <v>0</v>
      </c>
      <c r="F93" s="670">
        <v>0</v>
      </c>
      <c r="G93" s="671">
        <v>0</v>
      </c>
      <c r="H93" s="670">
        <v>0</v>
      </c>
      <c r="I93" s="940"/>
      <c r="J93" s="750" t="s">
        <v>892</v>
      </c>
      <c r="K93" s="666">
        <v>450000000000</v>
      </c>
      <c r="L93" s="667">
        <v>2945</v>
      </c>
      <c r="M93" s="668" t="s">
        <v>924</v>
      </c>
    </row>
    <row r="94" spans="1:13" ht="18" customHeight="1">
      <c r="A94" s="943"/>
      <c r="B94" s="937"/>
      <c r="C94" s="669" t="s">
        <v>724</v>
      </c>
      <c r="D94" s="670">
        <v>277998918559</v>
      </c>
      <c r="E94" s="671">
        <v>0</v>
      </c>
      <c r="F94" s="670">
        <v>0</v>
      </c>
      <c r="G94" s="671">
        <v>0</v>
      </c>
      <c r="H94" s="670">
        <v>0</v>
      </c>
      <c r="I94" s="940"/>
      <c r="J94" s="751" t="s">
        <v>892</v>
      </c>
      <c r="K94" s="672">
        <v>340000000000</v>
      </c>
      <c r="L94" s="673">
        <v>2945</v>
      </c>
      <c r="M94" s="674" t="s">
        <v>924</v>
      </c>
    </row>
    <row r="95" spans="1:13" ht="18" customHeight="1">
      <c r="A95" s="943"/>
      <c r="B95" s="937"/>
      <c r="C95" s="669" t="s">
        <v>724</v>
      </c>
      <c r="D95" s="670">
        <v>52605346327</v>
      </c>
      <c r="E95" s="671">
        <v>0</v>
      </c>
      <c r="F95" s="670">
        <v>0</v>
      </c>
      <c r="G95" s="671">
        <v>0</v>
      </c>
      <c r="H95" s="670">
        <v>0</v>
      </c>
      <c r="I95" s="940"/>
      <c r="J95" s="751" t="s">
        <v>892</v>
      </c>
      <c r="K95" s="672">
        <v>584000000000</v>
      </c>
      <c r="L95" s="673">
        <v>2453</v>
      </c>
      <c r="M95" s="674" t="s">
        <v>725</v>
      </c>
    </row>
    <row r="96" spans="1:13" ht="18" customHeight="1">
      <c r="A96" s="943"/>
      <c r="B96" s="937"/>
      <c r="C96" s="669" t="s">
        <v>724</v>
      </c>
      <c r="D96" s="670">
        <v>106394818943</v>
      </c>
      <c r="E96" s="671">
        <v>0</v>
      </c>
      <c r="F96" s="670">
        <v>0</v>
      </c>
      <c r="G96" s="671">
        <v>0</v>
      </c>
      <c r="H96" s="670">
        <v>0</v>
      </c>
      <c r="I96" s="940"/>
      <c r="J96" s="751" t="s">
        <v>892</v>
      </c>
      <c r="K96" s="672">
        <v>310000000000</v>
      </c>
      <c r="L96" s="673">
        <v>2453</v>
      </c>
      <c r="M96" s="674" t="s">
        <v>725</v>
      </c>
    </row>
    <row r="97" spans="1:13" ht="18" customHeight="1">
      <c r="A97" s="943"/>
      <c r="B97" s="937"/>
      <c r="C97" s="669" t="s">
        <v>724</v>
      </c>
      <c r="D97" s="670">
        <v>106065819331</v>
      </c>
      <c r="E97" s="671">
        <v>0</v>
      </c>
      <c r="F97" s="670">
        <v>0</v>
      </c>
      <c r="G97" s="671">
        <v>0</v>
      </c>
      <c r="H97" s="670">
        <v>0</v>
      </c>
      <c r="I97" s="940"/>
      <c r="J97" s="751" t="s">
        <v>892</v>
      </c>
      <c r="K97" s="672">
        <v>310000000000</v>
      </c>
      <c r="L97" s="673">
        <v>2453</v>
      </c>
      <c r="M97" s="674" t="s">
        <v>725</v>
      </c>
    </row>
    <row r="98" spans="1:13" ht="18" customHeight="1">
      <c r="A98" s="943"/>
      <c r="B98" s="937"/>
      <c r="C98" s="669" t="s">
        <v>724</v>
      </c>
      <c r="D98" s="670">
        <v>212061141068</v>
      </c>
      <c r="E98" s="671">
        <v>0</v>
      </c>
      <c r="F98" s="670">
        <v>0</v>
      </c>
      <c r="G98" s="671">
        <v>0</v>
      </c>
      <c r="H98" s="670">
        <v>0</v>
      </c>
      <c r="I98" s="940"/>
      <c r="J98" s="751" t="s">
        <v>892</v>
      </c>
      <c r="K98" s="672">
        <v>410000000000</v>
      </c>
      <c r="L98" s="673">
        <v>2453</v>
      </c>
      <c r="M98" s="674" t="s">
        <v>725</v>
      </c>
    </row>
    <row r="99" spans="1:13" ht="18" customHeight="1">
      <c r="A99" s="943"/>
      <c r="B99" s="937"/>
      <c r="C99" s="669" t="s">
        <v>724</v>
      </c>
      <c r="D99" s="670">
        <v>242595467980</v>
      </c>
      <c r="E99" s="671">
        <v>0</v>
      </c>
      <c r="F99" s="670">
        <v>0</v>
      </c>
      <c r="G99" s="671">
        <v>0</v>
      </c>
      <c r="H99" s="670">
        <v>0</v>
      </c>
      <c r="I99" s="940"/>
      <c r="J99" s="751" t="s">
        <v>892</v>
      </c>
      <c r="K99" s="672">
        <v>450000000000</v>
      </c>
      <c r="L99" s="673">
        <v>2453</v>
      </c>
      <c r="M99" s="674" t="s">
        <v>725</v>
      </c>
    </row>
    <row r="100" spans="1:13" ht="18" customHeight="1">
      <c r="A100" s="943"/>
      <c r="B100" s="937"/>
      <c r="C100" s="669" t="s">
        <v>724</v>
      </c>
      <c r="D100" s="670">
        <v>385587087158</v>
      </c>
      <c r="E100" s="671">
        <v>0</v>
      </c>
      <c r="F100" s="670">
        <v>0</v>
      </c>
      <c r="G100" s="671">
        <v>0</v>
      </c>
      <c r="H100" s="670">
        <v>0</v>
      </c>
      <c r="I100" s="940"/>
      <c r="J100" s="751" t="s">
        <v>892</v>
      </c>
      <c r="K100" s="672">
        <v>500000000000</v>
      </c>
      <c r="L100" s="673">
        <v>2453</v>
      </c>
      <c r="M100" s="674" t="s">
        <v>725</v>
      </c>
    </row>
    <row r="101" spans="1:13" ht="18" customHeight="1">
      <c r="A101" s="943"/>
      <c r="B101" s="937"/>
      <c r="C101" s="669" t="s">
        <v>724</v>
      </c>
      <c r="D101" s="670">
        <v>169885137097</v>
      </c>
      <c r="E101" s="671">
        <v>0</v>
      </c>
      <c r="F101" s="670">
        <v>0</v>
      </c>
      <c r="G101" s="671">
        <v>0</v>
      </c>
      <c r="H101" s="670">
        <v>0</v>
      </c>
      <c r="I101" s="940"/>
      <c r="J101" s="751" t="s">
        <v>892</v>
      </c>
      <c r="K101" s="672">
        <v>222000000000</v>
      </c>
      <c r="L101" s="673">
        <v>2945</v>
      </c>
      <c r="M101" s="674" t="s">
        <v>924</v>
      </c>
    </row>
    <row r="102" spans="1:13" ht="18" customHeight="1">
      <c r="A102" s="943"/>
      <c r="B102" s="937"/>
      <c r="C102" s="669" t="s">
        <v>925</v>
      </c>
      <c r="D102" s="670">
        <v>310487199595</v>
      </c>
      <c r="E102" s="671">
        <v>0</v>
      </c>
      <c r="F102" s="670">
        <v>0</v>
      </c>
      <c r="G102" s="671">
        <v>0</v>
      </c>
      <c r="H102" s="670">
        <v>0</v>
      </c>
      <c r="I102" s="940"/>
      <c r="J102" s="751" t="s">
        <v>892</v>
      </c>
      <c r="K102" s="672">
        <v>367000000000</v>
      </c>
      <c r="L102" s="673" t="s">
        <v>926</v>
      </c>
      <c r="M102" s="674" t="s">
        <v>927</v>
      </c>
    </row>
    <row r="103" spans="1:13" ht="18" customHeight="1">
      <c r="A103" s="943"/>
      <c r="B103" s="937"/>
      <c r="C103" s="669" t="s">
        <v>928</v>
      </c>
      <c r="D103" s="670">
        <v>62752806336</v>
      </c>
      <c r="E103" s="671">
        <v>0</v>
      </c>
      <c r="F103" s="670">
        <v>0</v>
      </c>
      <c r="G103" s="671">
        <v>0</v>
      </c>
      <c r="H103" s="670">
        <v>0</v>
      </c>
      <c r="I103" s="940"/>
      <c r="J103" s="751" t="s">
        <v>892</v>
      </c>
      <c r="K103" s="672">
        <v>221000000000</v>
      </c>
      <c r="L103" s="673" t="s">
        <v>929</v>
      </c>
      <c r="M103" s="674" t="s">
        <v>930</v>
      </c>
    </row>
    <row r="104" spans="1:13" ht="18" customHeight="1">
      <c r="A104" s="943"/>
      <c r="B104" s="937"/>
      <c r="C104" s="669" t="s">
        <v>928</v>
      </c>
      <c r="D104" s="670">
        <v>0</v>
      </c>
      <c r="E104" s="671">
        <v>0</v>
      </c>
      <c r="F104" s="670">
        <v>35089280000</v>
      </c>
      <c r="G104" s="671">
        <v>15790176000</v>
      </c>
      <c r="H104" s="670">
        <v>0</v>
      </c>
      <c r="I104" s="940"/>
      <c r="J104" s="751" t="s">
        <v>892</v>
      </c>
      <c r="K104" s="672">
        <v>38000000000</v>
      </c>
      <c r="L104" s="673">
        <v>93754</v>
      </c>
      <c r="M104" s="674" t="s">
        <v>931</v>
      </c>
    </row>
    <row r="105" spans="1:13" ht="18" customHeight="1">
      <c r="A105" s="943"/>
      <c r="B105" s="937"/>
      <c r="C105" s="669" t="s">
        <v>928</v>
      </c>
      <c r="D105" s="670">
        <v>0</v>
      </c>
      <c r="E105" s="671">
        <v>0</v>
      </c>
      <c r="F105" s="670">
        <v>18615456000</v>
      </c>
      <c r="G105" s="671">
        <v>8376955200</v>
      </c>
      <c r="H105" s="670">
        <v>0</v>
      </c>
      <c r="I105" s="940"/>
      <c r="J105" s="751" t="s">
        <v>892</v>
      </c>
      <c r="K105" s="672">
        <v>20110000000</v>
      </c>
      <c r="L105" s="673">
        <v>93754</v>
      </c>
      <c r="M105" s="674" t="s">
        <v>931</v>
      </c>
    </row>
    <row r="106" spans="1:13" ht="18" customHeight="1">
      <c r="A106" s="943"/>
      <c r="B106" s="937"/>
      <c r="C106" s="669" t="s">
        <v>928</v>
      </c>
      <c r="D106" s="670">
        <v>0</v>
      </c>
      <c r="E106" s="671">
        <v>0</v>
      </c>
      <c r="F106" s="670">
        <v>199519180800</v>
      </c>
      <c r="G106" s="671">
        <v>89783631360</v>
      </c>
      <c r="H106" s="670">
        <v>0</v>
      </c>
      <c r="I106" s="940"/>
      <c r="J106" s="751" t="s">
        <v>892</v>
      </c>
      <c r="K106" s="672">
        <v>216000000000</v>
      </c>
      <c r="L106" s="673">
        <v>93754</v>
      </c>
      <c r="M106" s="674" t="s">
        <v>931</v>
      </c>
    </row>
    <row r="107" spans="1:13" ht="18" customHeight="1" thickBot="1">
      <c r="A107" s="944"/>
      <c r="B107" s="938"/>
      <c r="C107" s="675" t="s">
        <v>726</v>
      </c>
      <c r="D107" s="676">
        <v>729022471910</v>
      </c>
      <c r="E107" s="677">
        <v>0</v>
      </c>
      <c r="F107" s="676">
        <v>0</v>
      </c>
      <c r="G107" s="677">
        <v>0</v>
      </c>
      <c r="H107" s="676">
        <v>0</v>
      </c>
      <c r="I107" s="941"/>
      <c r="J107" s="752" t="s">
        <v>892</v>
      </c>
      <c r="K107" s="679">
        <v>877800000000</v>
      </c>
      <c r="L107" s="680">
        <v>2695</v>
      </c>
      <c r="M107" s="681" t="s">
        <v>932</v>
      </c>
    </row>
    <row r="108" spans="1:13" ht="18" customHeight="1">
      <c r="A108" s="942" t="s">
        <v>722</v>
      </c>
      <c r="B108" s="936" t="s">
        <v>329</v>
      </c>
      <c r="C108" s="663" t="s">
        <v>592</v>
      </c>
      <c r="D108" s="664">
        <v>5507061941</v>
      </c>
      <c r="E108" s="665">
        <v>0</v>
      </c>
      <c r="F108" s="664">
        <v>0</v>
      </c>
      <c r="G108" s="665">
        <v>0</v>
      </c>
      <c r="H108" s="664">
        <v>0</v>
      </c>
      <c r="I108" s="939">
        <f>SUM(D108:E136,G108:H136)</f>
        <v>4603401296409</v>
      </c>
      <c r="J108" s="750" t="s">
        <v>880</v>
      </c>
      <c r="K108" s="666">
        <v>66010000000</v>
      </c>
      <c r="L108" s="667">
        <v>15651</v>
      </c>
      <c r="M108" s="668" t="s">
        <v>728</v>
      </c>
    </row>
    <row r="109" spans="1:13" ht="18" customHeight="1">
      <c r="A109" s="943"/>
      <c r="B109" s="937"/>
      <c r="C109" s="669" t="s">
        <v>592</v>
      </c>
      <c r="D109" s="670">
        <v>5507070950</v>
      </c>
      <c r="E109" s="671">
        <v>0</v>
      </c>
      <c r="F109" s="670">
        <v>0</v>
      </c>
      <c r="G109" s="671">
        <v>0</v>
      </c>
      <c r="H109" s="670">
        <v>0</v>
      </c>
      <c r="I109" s="940"/>
      <c r="J109" s="751" t="s">
        <v>880</v>
      </c>
      <c r="K109" s="672">
        <v>66010000000</v>
      </c>
      <c r="L109" s="673">
        <v>15651</v>
      </c>
      <c r="M109" s="674" t="s">
        <v>728</v>
      </c>
    </row>
    <row r="110" spans="1:13" ht="18" customHeight="1">
      <c r="A110" s="943"/>
      <c r="B110" s="937"/>
      <c r="C110" s="669" t="s">
        <v>592</v>
      </c>
      <c r="D110" s="670">
        <v>6424916275</v>
      </c>
      <c r="E110" s="671">
        <v>0</v>
      </c>
      <c r="F110" s="670">
        <v>0</v>
      </c>
      <c r="G110" s="671">
        <v>0</v>
      </c>
      <c r="H110" s="670">
        <v>0</v>
      </c>
      <c r="I110" s="940"/>
      <c r="J110" s="751" t="s">
        <v>880</v>
      </c>
      <c r="K110" s="687">
        <v>77012000000</v>
      </c>
      <c r="L110" s="688">
        <v>15651</v>
      </c>
      <c r="M110" s="689" t="s">
        <v>728</v>
      </c>
    </row>
    <row r="111" spans="1:13" ht="18" customHeight="1">
      <c r="A111" s="943"/>
      <c r="B111" s="937"/>
      <c r="C111" s="690" t="s">
        <v>592</v>
      </c>
      <c r="D111" s="670">
        <v>101706043956</v>
      </c>
      <c r="E111" s="671">
        <v>0</v>
      </c>
      <c r="F111" s="670">
        <v>0</v>
      </c>
      <c r="G111" s="671">
        <v>0</v>
      </c>
      <c r="H111" s="670">
        <v>0</v>
      </c>
      <c r="I111" s="940"/>
      <c r="J111" s="754" t="s">
        <v>933</v>
      </c>
      <c r="K111" s="672">
        <v>220000000000</v>
      </c>
      <c r="L111" s="673" t="s">
        <v>934</v>
      </c>
      <c r="M111" s="674" t="s">
        <v>935</v>
      </c>
    </row>
    <row r="112" spans="1:13" ht="18" customHeight="1">
      <c r="A112" s="943"/>
      <c r="B112" s="937"/>
      <c r="C112" s="669" t="s">
        <v>488</v>
      </c>
      <c r="D112" s="670">
        <v>46263349619</v>
      </c>
      <c r="E112" s="671">
        <v>0</v>
      </c>
      <c r="F112" s="670">
        <v>0</v>
      </c>
      <c r="G112" s="671">
        <v>0</v>
      </c>
      <c r="H112" s="670">
        <v>0</v>
      </c>
      <c r="I112" s="940"/>
      <c r="J112" s="751" t="s">
        <v>880</v>
      </c>
      <c r="K112" s="672">
        <v>354400000000</v>
      </c>
      <c r="L112" s="673">
        <v>50704</v>
      </c>
      <c r="M112" s="674" t="s">
        <v>729</v>
      </c>
    </row>
    <row r="113" spans="1:13" ht="18" customHeight="1">
      <c r="A113" s="943"/>
      <c r="B113" s="937"/>
      <c r="C113" s="669" t="s">
        <v>488</v>
      </c>
      <c r="D113" s="670">
        <v>71879236516</v>
      </c>
      <c r="E113" s="671">
        <v>0</v>
      </c>
      <c r="F113" s="670">
        <v>0</v>
      </c>
      <c r="G113" s="671">
        <v>0</v>
      </c>
      <c r="H113" s="670">
        <v>0</v>
      </c>
      <c r="I113" s="940"/>
      <c r="J113" s="751" t="s">
        <v>880</v>
      </c>
      <c r="K113" s="672">
        <v>565100000000</v>
      </c>
      <c r="L113" s="673">
        <v>50704</v>
      </c>
      <c r="M113" s="674" t="s">
        <v>729</v>
      </c>
    </row>
    <row r="114" spans="1:13" ht="18" customHeight="1">
      <c r="A114" s="943"/>
      <c r="B114" s="937"/>
      <c r="C114" s="669" t="s">
        <v>488</v>
      </c>
      <c r="D114" s="670">
        <v>67709598530</v>
      </c>
      <c r="E114" s="671">
        <v>0</v>
      </c>
      <c r="F114" s="670">
        <v>0</v>
      </c>
      <c r="G114" s="671">
        <v>0</v>
      </c>
      <c r="H114" s="670">
        <v>0</v>
      </c>
      <c r="I114" s="940"/>
      <c r="J114" s="751" t="s">
        <v>880</v>
      </c>
      <c r="K114" s="672">
        <v>182315013275</v>
      </c>
      <c r="L114" s="673">
        <v>1995</v>
      </c>
      <c r="M114" s="674" t="s">
        <v>730</v>
      </c>
    </row>
    <row r="115" spans="1:13" ht="18" customHeight="1">
      <c r="A115" s="943"/>
      <c r="B115" s="937"/>
      <c r="C115" s="669" t="s">
        <v>488</v>
      </c>
      <c r="D115" s="670">
        <v>61500000000</v>
      </c>
      <c r="E115" s="671">
        <v>0</v>
      </c>
      <c r="F115" s="670">
        <v>0</v>
      </c>
      <c r="G115" s="671">
        <v>0</v>
      </c>
      <c r="H115" s="670">
        <v>0</v>
      </c>
      <c r="I115" s="940"/>
      <c r="J115" s="751" t="s">
        <v>933</v>
      </c>
      <c r="K115" s="672">
        <v>130000000000</v>
      </c>
      <c r="L115" s="673" t="s">
        <v>936</v>
      </c>
      <c r="M115" s="674" t="s">
        <v>937</v>
      </c>
    </row>
    <row r="116" spans="1:13" ht="18" customHeight="1">
      <c r="A116" s="943"/>
      <c r="B116" s="937"/>
      <c r="C116" s="669" t="s">
        <v>488</v>
      </c>
      <c r="D116" s="670">
        <v>56159583333</v>
      </c>
      <c r="E116" s="671">
        <v>0</v>
      </c>
      <c r="F116" s="670">
        <v>0</v>
      </c>
      <c r="G116" s="671">
        <v>0</v>
      </c>
      <c r="H116" s="670">
        <v>0</v>
      </c>
      <c r="I116" s="940"/>
      <c r="J116" s="751" t="s">
        <v>933</v>
      </c>
      <c r="K116" s="672">
        <v>121000000000</v>
      </c>
      <c r="L116" s="673" t="s">
        <v>936</v>
      </c>
      <c r="M116" s="674" t="s">
        <v>937</v>
      </c>
    </row>
    <row r="117" spans="1:13" ht="18" customHeight="1">
      <c r="A117" s="943"/>
      <c r="B117" s="937"/>
      <c r="C117" s="669" t="s">
        <v>488</v>
      </c>
      <c r="D117" s="670">
        <v>70619230769</v>
      </c>
      <c r="E117" s="671">
        <v>0</v>
      </c>
      <c r="F117" s="670">
        <v>0</v>
      </c>
      <c r="G117" s="671">
        <v>0</v>
      </c>
      <c r="H117" s="670">
        <v>0</v>
      </c>
      <c r="I117" s="940"/>
      <c r="J117" s="751" t="s">
        <v>933</v>
      </c>
      <c r="K117" s="672">
        <v>178000000000</v>
      </c>
      <c r="L117" s="673" t="s">
        <v>936</v>
      </c>
      <c r="M117" s="674" t="s">
        <v>937</v>
      </c>
    </row>
    <row r="118" spans="1:13" ht="18" customHeight="1">
      <c r="A118" s="943"/>
      <c r="B118" s="937"/>
      <c r="C118" s="669" t="s">
        <v>489</v>
      </c>
      <c r="D118" s="670">
        <v>727827326027</v>
      </c>
      <c r="E118" s="671">
        <v>0</v>
      </c>
      <c r="F118" s="670">
        <v>0</v>
      </c>
      <c r="G118" s="671">
        <v>0</v>
      </c>
      <c r="H118" s="670">
        <v>0</v>
      </c>
      <c r="I118" s="940"/>
      <c r="J118" s="751" t="s">
        <v>892</v>
      </c>
      <c r="K118" s="672">
        <v>860000000000</v>
      </c>
      <c r="L118" s="673">
        <v>2502</v>
      </c>
      <c r="M118" s="674" t="s">
        <v>938</v>
      </c>
    </row>
    <row r="119" spans="1:13" ht="18" customHeight="1">
      <c r="A119" s="943"/>
      <c r="B119" s="937"/>
      <c r="C119" s="669" t="s">
        <v>489</v>
      </c>
      <c r="D119" s="670">
        <v>325830337079</v>
      </c>
      <c r="E119" s="671">
        <v>0</v>
      </c>
      <c r="F119" s="670">
        <v>0</v>
      </c>
      <c r="G119" s="671">
        <v>0</v>
      </c>
      <c r="H119" s="670">
        <v>0</v>
      </c>
      <c r="I119" s="940"/>
      <c r="J119" s="751" t="s">
        <v>892</v>
      </c>
      <c r="K119" s="672">
        <v>400000000000</v>
      </c>
      <c r="L119" s="673">
        <v>2960</v>
      </c>
      <c r="M119" s="674" t="s">
        <v>939</v>
      </c>
    </row>
    <row r="120" spans="1:13" ht="18" customHeight="1">
      <c r="A120" s="943"/>
      <c r="B120" s="937"/>
      <c r="C120" s="669" t="s">
        <v>623</v>
      </c>
      <c r="D120" s="670">
        <v>78993323902</v>
      </c>
      <c r="E120" s="671">
        <v>0</v>
      </c>
      <c r="F120" s="670">
        <v>0</v>
      </c>
      <c r="G120" s="671">
        <v>0</v>
      </c>
      <c r="H120" s="670">
        <v>0</v>
      </c>
      <c r="I120" s="940"/>
      <c r="J120" s="751" t="s">
        <v>940</v>
      </c>
      <c r="K120" s="672">
        <v>133000000000</v>
      </c>
      <c r="L120" s="673">
        <v>2025</v>
      </c>
      <c r="M120" s="674" t="s">
        <v>731</v>
      </c>
    </row>
    <row r="121" spans="1:13" ht="18" customHeight="1">
      <c r="A121" s="943"/>
      <c r="B121" s="937"/>
      <c r="C121" s="669" t="s">
        <v>623</v>
      </c>
      <c r="D121" s="670">
        <v>78725388924</v>
      </c>
      <c r="E121" s="671">
        <v>0</v>
      </c>
      <c r="F121" s="670">
        <v>0</v>
      </c>
      <c r="G121" s="671">
        <v>0</v>
      </c>
      <c r="H121" s="670">
        <v>0</v>
      </c>
      <c r="I121" s="940"/>
      <c r="J121" s="751" t="s">
        <v>940</v>
      </c>
      <c r="K121" s="672">
        <v>133000000000</v>
      </c>
      <c r="L121" s="673">
        <v>2025</v>
      </c>
      <c r="M121" s="674" t="s">
        <v>731</v>
      </c>
    </row>
    <row r="122" spans="1:13" ht="18" customHeight="1">
      <c r="A122" s="943"/>
      <c r="B122" s="937"/>
      <c r="C122" s="669" t="s">
        <v>623</v>
      </c>
      <c r="D122" s="670">
        <v>131914512815</v>
      </c>
      <c r="E122" s="671">
        <v>0</v>
      </c>
      <c r="F122" s="670">
        <v>0</v>
      </c>
      <c r="G122" s="671">
        <v>0</v>
      </c>
      <c r="H122" s="670">
        <v>0</v>
      </c>
      <c r="I122" s="940"/>
      <c r="J122" s="751" t="s">
        <v>940</v>
      </c>
      <c r="K122" s="672">
        <v>204250000000</v>
      </c>
      <c r="L122" s="673">
        <v>2025</v>
      </c>
      <c r="M122" s="674" t="s">
        <v>731</v>
      </c>
    </row>
    <row r="123" spans="1:13" ht="18" customHeight="1">
      <c r="A123" s="943"/>
      <c r="B123" s="937"/>
      <c r="C123" s="669" t="s">
        <v>623</v>
      </c>
      <c r="D123" s="670">
        <v>127517362387</v>
      </c>
      <c r="E123" s="671">
        <v>0</v>
      </c>
      <c r="F123" s="670">
        <v>0</v>
      </c>
      <c r="G123" s="671">
        <v>0</v>
      </c>
      <c r="H123" s="670">
        <v>0</v>
      </c>
      <c r="I123" s="940"/>
      <c r="J123" s="751" t="s">
        <v>940</v>
      </c>
      <c r="K123" s="672">
        <v>181875000000</v>
      </c>
      <c r="L123" s="673">
        <v>2025</v>
      </c>
      <c r="M123" s="674" t="s">
        <v>731</v>
      </c>
    </row>
    <row r="124" spans="1:13" ht="18" customHeight="1">
      <c r="A124" s="943"/>
      <c r="B124" s="937"/>
      <c r="C124" s="669" t="s">
        <v>941</v>
      </c>
      <c r="D124" s="670">
        <v>510198344589</v>
      </c>
      <c r="E124" s="671">
        <v>0</v>
      </c>
      <c r="F124" s="670">
        <v>0</v>
      </c>
      <c r="G124" s="671">
        <v>0</v>
      </c>
      <c r="H124" s="670">
        <v>0</v>
      </c>
      <c r="I124" s="940"/>
      <c r="J124" s="751" t="s">
        <v>892</v>
      </c>
      <c r="K124" s="672">
        <v>627000000000</v>
      </c>
      <c r="L124" s="673" t="s">
        <v>942</v>
      </c>
      <c r="M124" s="674" t="s">
        <v>943</v>
      </c>
    </row>
    <row r="125" spans="1:13" ht="18.75" customHeight="1">
      <c r="A125" s="943"/>
      <c r="B125" s="937"/>
      <c r="C125" s="669" t="s">
        <v>941</v>
      </c>
      <c r="D125" s="670">
        <v>302373626374</v>
      </c>
      <c r="E125" s="671">
        <v>0</v>
      </c>
      <c r="F125" s="670">
        <v>0</v>
      </c>
      <c r="G125" s="671">
        <v>0</v>
      </c>
      <c r="H125" s="670">
        <v>0</v>
      </c>
      <c r="I125" s="940"/>
      <c r="J125" s="751" t="s">
        <v>892</v>
      </c>
      <c r="K125" s="672">
        <v>377000000000</v>
      </c>
      <c r="L125" s="673">
        <v>3011</v>
      </c>
      <c r="M125" s="674" t="s">
        <v>944</v>
      </c>
    </row>
    <row r="126" spans="1:13" ht="19.5" customHeight="1">
      <c r="A126" s="943"/>
      <c r="B126" s="937"/>
      <c r="C126" s="669" t="s">
        <v>732</v>
      </c>
      <c r="D126" s="670">
        <v>150853676927</v>
      </c>
      <c r="E126" s="671">
        <v>0</v>
      </c>
      <c r="F126" s="670">
        <v>0</v>
      </c>
      <c r="G126" s="671">
        <v>0</v>
      </c>
      <c r="H126" s="670">
        <v>0</v>
      </c>
      <c r="I126" s="940"/>
      <c r="J126" s="751" t="s">
        <v>892</v>
      </c>
      <c r="K126" s="672">
        <v>331000000000</v>
      </c>
      <c r="L126" s="673">
        <v>2876</v>
      </c>
      <c r="M126" s="674" t="s">
        <v>945</v>
      </c>
    </row>
    <row r="127" spans="1:13" ht="18" customHeight="1">
      <c r="A127" s="943"/>
      <c r="B127" s="937"/>
      <c r="C127" s="669" t="s">
        <v>732</v>
      </c>
      <c r="D127" s="670">
        <v>68562758621</v>
      </c>
      <c r="E127" s="671">
        <v>0</v>
      </c>
      <c r="F127" s="670">
        <v>0</v>
      </c>
      <c r="G127" s="671">
        <v>0</v>
      </c>
      <c r="H127" s="670">
        <v>0</v>
      </c>
      <c r="I127" s="940"/>
      <c r="J127" s="751" t="s">
        <v>892</v>
      </c>
      <c r="K127" s="672">
        <v>75000000000</v>
      </c>
      <c r="L127" s="673">
        <v>2876</v>
      </c>
      <c r="M127" s="674" t="s">
        <v>945</v>
      </c>
    </row>
    <row r="128" spans="1:13" ht="18" customHeight="1">
      <c r="A128" s="943"/>
      <c r="B128" s="937"/>
      <c r="C128" s="669" t="s">
        <v>732</v>
      </c>
      <c r="D128" s="670">
        <v>15363212548</v>
      </c>
      <c r="E128" s="671">
        <v>0</v>
      </c>
      <c r="F128" s="670">
        <v>0</v>
      </c>
      <c r="G128" s="671">
        <v>0</v>
      </c>
      <c r="H128" s="670">
        <v>0</v>
      </c>
      <c r="I128" s="940"/>
      <c r="J128" s="751" t="s">
        <v>892</v>
      </c>
      <c r="K128" s="672">
        <v>188000000000</v>
      </c>
      <c r="L128" s="673">
        <v>2026</v>
      </c>
      <c r="M128" s="674" t="s">
        <v>733</v>
      </c>
    </row>
    <row r="129" spans="1:13" ht="18" customHeight="1">
      <c r="A129" s="943"/>
      <c r="B129" s="937"/>
      <c r="C129" s="669" t="s">
        <v>732</v>
      </c>
      <c r="D129" s="670">
        <v>37920018155</v>
      </c>
      <c r="E129" s="671">
        <v>0</v>
      </c>
      <c r="F129" s="670">
        <v>0</v>
      </c>
      <c r="G129" s="671">
        <v>0</v>
      </c>
      <c r="H129" s="670">
        <v>0</v>
      </c>
      <c r="I129" s="940"/>
      <c r="J129" s="751" t="s">
        <v>892</v>
      </c>
      <c r="K129" s="672">
        <v>160000000000</v>
      </c>
      <c r="L129" s="673">
        <v>2026</v>
      </c>
      <c r="M129" s="674" t="s">
        <v>733</v>
      </c>
    </row>
    <row r="130" spans="1:13" ht="18" customHeight="1">
      <c r="A130" s="943"/>
      <c r="B130" s="937"/>
      <c r="C130" s="669" t="s">
        <v>732</v>
      </c>
      <c r="D130" s="670">
        <v>44346241747</v>
      </c>
      <c r="E130" s="671">
        <v>0</v>
      </c>
      <c r="F130" s="670">
        <v>0</v>
      </c>
      <c r="G130" s="671">
        <v>0</v>
      </c>
      <c r="H130" s="670">
        <v>0</v>
      </c>
      <c r="I130" s="940"/>
      <c r="J130" s="751" t="s">
        <v>892</v>
      </c>
      <c r="K130" s="672">
        <v>170000000000</v>
      </c>
      <c r="L130" s="673">
        <v>2683</v>
      </c>
      <c r="M130" s="674" t="s">
        <v>946</v>
      </c>
    </row>
    <row r="131" spans="1:13" ht="18" customHeight="1">
      <c r="A131" s="943"/>
      <c r="B131" s="937"/>
      <c r="C131" s="669" t="s">
        <v>732</v>
      </c>
      <c r="D131" s="670">
        <v>142849504832</v>
      </c>
      <c r="E131" s="671">
        <v>0</v>
      </c>
      <c r="F131" s="670">
        <v>0</v>
      </c>
      <c r="G131" s="671">
        <v>0</v>
      </c>
      <c r="H131" s="670">
        <v>0</v>
      </c>
      <c r="I131" s="940"/>
      <c r="J131" s="751" t="s">
        <v>892</v>
      </c>
      <c r="K131" s="672">
        <v>260000000000</v>
      </c>
      <c r="L131" s="673">
        <v>2683</v>
      </c>
      <c r="M131" s="674" t="s">
        <v>946</v>
      </c>
    </row>
    <row r="132" spans="1:13" ht="18" customHeight="1">
      <c r="A132" s="943"/>
      <c r="B132" s="937"/>
      <c r="C132" s="669" t="s">
        <v>732</v>
      </c>
      <c r="D132" s="670">
        <v>93533037327</v>
      </c>
      <c r="E132" s="671">
        <v>0</v>
      </c>
      <c r="F132" s="670">
        <v>0</v>
      </c>
      <c r="G132" s="671">
        <v>0</v>
      </c>
      <c r="H132" s="670">
        <v>0</v>
      </c>
      <c r="I132" s="940"/>
      <c r="J132" s="751" t="s">
        <v>892</v>
      </c>
      <c r="K132" s="672">
        <v>166000000000</v>
      </c>
      <c r="L132" s="673">
        <v>2876</v>
      </c>
      <c r="M132" s="674" t="s">
        <v>945</v>
      </c>
    </row>
    <row r="133" spans="1:13" ht="18" customHeight="1">
      <c r="A133" s="943"/>
      <c r="B133" s="937"/>
      <c r="C133" s="669" t="s">
        <v>732</v>
      </c>
      <c r="D133" s="670">
        <v>200793103448</v>
      </c>
      <c r="E133" s="671">
        <v>0</v>
      </c>
      <c r="F133" s="670">
        <v>0</v>
      </c>
      <c r="G133" s="671">
        <v>0</v>
      </c>
      <c r="H133" s="670">
        <v>0</v>
      </c>
      <c r="I133" s="940"/>
      <c r="J133" s="751" t="s">
        <v>892</v>
      </c>
      <c r="K133" s="672">
        <v>226000000000</v>
      </c>
      <c r="L133" s="673">
        <v>2876</v>
      </c>
      <c r="M133" s="674" t="s">
        <v>945</v>
      </c>
    </row>
    <row r="134" spans="1:13" ht="18" customHeight="1">
      <c r="A134" s="943"/>
      <c r="B134" s="937"/>
      <c r="C134" s="669" t="s">
        <v>491</v>
      </c>
      <c r="D134" s="670">
        <v>310314606742</v>
      </c>
      <c r="E134" s="671">
        <v>0</v>
      </c>
      <c r="F134" s="670">
        <v>0</v>
      </c>
      <c r="G134" s="671">
        <v>0</v>
      </c>
      <c r="H134" s="670">
        <v>0</v>
      </c>
      <c r="I134" s="940"/>
      <c r="J134" s="751" t="s">
        <v>892</v>
      </c>
      <c r="K134" s="672">
        <v>376200000000</v>
      </c>
      <c r="L134" s="673">
        <v>191527</v>
      </c>
      <c r="M134" s="674" t="s">
        <v>947</v>
      </c>
    </row>
    <row r="135" spans="1:13" ht="18" customHeight="1">
      <c r="A135" s="943"/>
      <c r="B135" s="937"/>
      <c r="C135" s="669" t="s">
        <v>491</v>
      </c>
      <c r="D135" s="670">
        <v>154626404494</v>
      </c>
      <c r="E135" s="671">
        <v>0</v>
      </c>
      <c r="F135" s="670">
        <v>0</v>
      </c>
      <c r="G135" s="671">
        <v>0</v>
      </c>
      <c r="H135" s="670">
        <v>0</v>
      </c>
      <c r="I135" s="940"/>
      <c r="J135" s="751" t="s">
        <v>892</v>
      </c>
      <c r="K135" s="672">
        <v>188100000000</v>
      </c>
      <c r="L135" s="673">
        <v>191527</v>
      </c>
      <c r="M135" s="674" t="s">
        <v>947</v>
      </c>
    </row>
    <row r="136" spans="1:13" ht="18" customHeight="1" thickBot="1">
      <c r="A136" s="944"/>
      <c r="B136" s="938"/>
      <c r="C136" s="675" t="s">
        <v>331</v>
      </c>
      <c r="D136" s="676">
        <v>607582417582</v>
      </c>
      <c r="E136" s="677">
        <v>0</v>
      </c>
      <c r="F136" s="676">
        <v>0</v>
      </c>
      <c r="G136" s="677">
        <v>0</v>
      </c>
      <c r="H136" s="676">
        <v>0</v>
      </c>
      <c r="I136" s="941"/>
      <c r="J136" s="752" t="s">
        <v>892</v>
      </c>
      <c r="K136" s="679">
        <v>770000000000</v>
      </c>
      <c r="L136" s="680" t="s">
        <v>948</v>
      </c>
      <c r="M136" s="681" t="s">
        <v>949</v>
      </c>
    </row>
    <row r="137" spans="1:13" ht="18" customHeight="1">
      <c r="A137" s="942" t="s">
        <v>727</v>
      </c>
      <c r="B137" s="936" t="s">
        <v>332</v>
      </c>
      <c r="C137" s="690" t="s">
        <v>624</v>
      </c>
      <c r="D137" s="691">
        <v>2972634172463</v>
      </c>
      <c r="E137" s="692">
        <v>0</v>
      </c>
      <c r="F137" s="691">
        <v>0</v>
      </c>
      <c r="G137" s="692">
        <v>0</v>
      </c>
      <c r="H137" s="956">
        <v>2100040000000</v>
      </c>
      <c r="I137" s="939">
        <f>SUM(D137:E147,G137:H147)</f>
        <v>9256927464723</v>
      </c>
      <c r="J137" s="754" t="s">
        <v>887</v>
      </c>
      <c r="K137" s="693">
        <v>7598218000000</v>
      </c>
      <c r="L137" s="694">
        <v>2057</v>
      </c>
      <c r="M137" s="695" t="s">
        <v>735</v>
      </c>
    </row>
    <row r="138" spans="1:13" ht="18" customHeight="1">
      <c r="A138" s="943"/>
      <c r="B138" s="937"/>
      <c r="C138" s="669" t="s">
        <v>624</v>
      </c>
      <c r="D138" s="670">
        <v>1070941203745</v>
      </c>
      <c r="E138" s="671">
        <v>0</v>
      </c>
      <c r="F138" s="670">
        <v>0</v>
      </c>
      <c r="G138" s="671">
        <v>0</v>
      </c>
      <c r="H138" s="957"/>
      <c r="I138" s="940"/>
      <c r="J138" s="751" t="s">
        <v>873</v>
      </c>
      <c r="K138" s="672">
        <v>3293000000000</v>
      </c>
      <c r="L138" s="673">
        <v>611</v>
      </c>
      <c r="M138" s="674" t="s">
        <v>328</v>
      </c>
    </row>
    <row r="139" spans="1:13" ht="18" customHeight="1">
      <c r="A139" s="943"/>
      <c r="B139" s="937"/>
      <c r="C139" s="669" t="s">
        <v>624</v>
      </c>
      <c r="D139" s="670">
        <v>164106082188</v>
      </c>
      <c r="E139" s="671">
        <v>0</v>
      </c>
      <c r="F139" s="670">
        <v>0</v>
      </c>
      <c r="G139" s="671">
        <v>0</v>
      </c>
      <c r="H139" s="957"/>
      <c r="I139" s="940"/>
      <c r="J139" s="751" t="s">
        <v>887</v>
      </c>
      <c r="K139" s="672">
        <v>421900000000</v>
      </c>
      <c r="L139" s="673"/>
      <c r="M139" s="674" t="s">
        <v>736</v>
      </c>
    </row>
    <row r="140" spans="1:13" ht="18" customHeight="1">
      <c r="A140" s="943"/>
      <c r="B140" s="937"/>
      <c r="C140" s="669" t="s">
        <v>593</v>
      </c>
      <c r="D140" s="670">
        <v>1031000000000</v>
      </c>
      <c r="E140" s="671">
        <v>0</v>
      </c>
      <c r="F140" s="670">
        <v>0</v>
      </c>
      <c r="G140" s="671">
        <v>0</v>
      </c>
      <c r="H140" s="670">
        <v>0</v>
      </c>
      <c r="I140" s="940"/>
      <c r="J140" s="751" t="s">
        <v>892</v>
      </c>
      <c r="K140" s="672">
        <v>1072000000000</v>
      </c>
      <c r="L140" s="673">
        <v>2668</v>
      </c>
      <c r="M140" s="674" t="s">
        <v>950</v>
      </c>
    </row>
    <row r="141" spans="1:13" ht="18" customHeight="1">
      <c r="A141" s="943"/>
      <c r="B141" s="937"/>
      <c r="C141" s="669" t="s">
        <v>593</v>
      </c>
      <c r="D141" s="670">
        <v>1010819672131</v>
      </c>
      <c r="E141" s="671">
        <v>0</v>
      </c>
      <c r="F141" s="670">
        <v>0</v>
      </c>
      <c r="G141" s="671">
        <v>0</v>
      </c>
      <c r="H141" s="670">
        <v>0</v>
      </c>
      <c r="I141" s="940"/>
      <c r="J141" s="751" t="s">
        <v>892</v>
      </c>
      <c r="K141" s="672">
        <v>1161000000000</v>
      </c>
      <c r="L141" s="673">
        <v>2668</v>
      </c>
      <c r="M141" s="674" t="s">
        <v>950</v>
      </c>
    </row>
    <row r="142" spans="1:13" ht="18" customHeight="1">
      <c r="A142" s="943"/>
      <c r="B142" s="937"/>
      <c r="C142" s="669" t="s">
        <v>737</v>
      </c>
      <c r="D142" s="670">
        <v>0</v>
      </c>
      <c r="E142" s="671">
        <v>0</v>
      </c>
      <c r="F142" s="670">
        <v>2250000000</v>
      </c>
      <c r="G142" s="671">
        <v>1125000000</v>
      </c>
      <c r="H142" s="670">
        <v>0</v>
      </c>
      <c r="I142" s="940"/>
      <c r="J142" s="751" t="s">
        <v>951</v>
      </c>
      <c r="K142" s="672">
        <v>7180000000</v>
      </c>
      <c r="L142" s="673"/>
      <c r="M142" s="674" t="s">
        <v>738</v>
      </c>
    </row>
    <row r="143" spans="1:13" ht="18" customHeight="1">
      <c r="A143" s="943"/>
      <c r="B143" s="937"/>
      <c r="C143" s="669" t="s">
        <v>737</v>
      </c>
      <c r="D143" s="670">
        <v>0</v>
      </c>
      <c r="E143" s="671">
        <v>0</v>
      </c>
      <c r="F143" s="670">
        <v>26750000000</v>
      </c>
      <c r="G143" s="671">
        <v>12037500000</v>
      </c>
      <c r="H143" s="670">
        <v>0</v>
      </c>
      <c r="I143" s="940"/>
      <c r="J143" s="751" t="s">
        <v>952</v>
      </c>
      <c r="K143" s="672">
        <v>58890000000</v>
      </c>
      <c r="L143" s="673" t="s">
        <v>739</v>
      </c>
      <c r="M143" s="674" t="s">
        <v>953</v>
      </c>
    </row>
    <row r="144" spans="1:13" ht="18" customHeight="1">
      <c r="A144" s="943"/>
      <c r="B144" s="937"/>
      <c r="C144" s="669" t="s">
        <v>737</v>
      </c>
      <c r="D144" s="670">
        <v>0</v>
      </c>
      <c r="E144" s="671">
        <v>0</v>
      </c>
      <c r="F144" s="670">
        <v>356820000</v>
      </c>
      <c r="G144" s="671">
        <v>178410000</v>
      </c>
      <c r="H144" s="670">
        <v>0</v>
      </c>
      <c r="I144" s="940"/>
      <c r="J144" s="751" t="s">
        <v>951</v>
      </c>
      <c r="K144" s="672">
        <v>1146820000</v>
      </c>
      <c r="L144" s="673"/>
      <c r="M144" s="674" t="s">
        <v>608</v>
      </c>
    </row>
    <row r="145" spans="1:13" ht="18" customHeight="1">
      <c r="A145" s="943"/>
      <c r="B145" s="937"/>
      <c r="C145" s="669" t="s">
        <v>737</v>
      </c>
      <c r="D145" s="670">
        <v>0</v>
      </c>
      <c r="E145" s="671">
        <v>0</v>
      </c>
      <c r="F145" s="670">
        <v>10700000000</v>
      </c>
      <c r="G145" s="671">
        <v>4785000000</v>
      </c>
      <c r="H145" s="670">
        <v>0</v>
      </c>
      <c r="I145" s="940"/>
      <c r="J145" s="751" t="s">
        <v>952</v>
      </c>
      <c r="K145" s="672">
        <v>23200000000</v>
      </c>
      <c r="L145" s="673" t="s">
        <v>740</v>
      </c>
      <c r="M145" s="674" t="s">
        <v>954</v>
      </c>
    </row>
    <row r="146" spans="1:13" ht="18" customHeight="1">
      <c r="A146" s="943"/>
      <c r="B146" s="937"/>
      <c r="C146" s="669" t="s">
        <v>741</v>
      </c>
      <c r="D146" s="670">
        <v>0</v>
      </c>
      <c r="E146" s="671">
        <v>888990424196</v>
      </c>
      <c r="F146" s="670">
        <v>0</v>
      </c>
      <c r="G146" s="671">
        <v>0</v>
      </c>
      <c r="H146" s="670">
        <v>0</v>
      </c>
      <c r="I146" s="940"/>
      <c r="J146" s="751" t="s">
        <v>955</v>
      </c>
      <c r="K146" s="672">
        <v>2809000000000</v>
      </c>
      <c r="L146" s="673">
        <v>1397</v>
      </c>
      <c r="M146" s="674" t="s">
        <v>742</v>
      </c>
    </row>
    <row r="147" spans="1:13" ht="18" customHeight="1" thickBot="1">
      <c r="A147" s="944"/>
      <c r="B147" s="938"/>
      <c r="C147" s="675" t="s">
        <v>743</v>
      </c>
      <c r="D147" s="676">
        <v>0</v>
      </c>
      <c r="E147" s="677">
        <v>0</v>
      </c>
      <c r="F147" s="676">
        <v>600000000</v>
      </c>
      <c r="G147" s="677">
        <v>270000000</v>
      </c>
      <c r="H147" s="676">
        <v>0</v>
      </c>
      <c r="I147" s="941"/>
      <c r="J147" s="752" t="s">
        <v>952</v>
      </c>
      <c r="K147" s="679">
        <v>2150000000</v>
      </c>
      <c r="L147" s="680" t="s">
        <v>744</v>
      </c>
      <c r="M147" s="681" t="s">
        <v>745</v>
      </c>
    </row>
    <row r="148" spans="1:13" ht="18" customHeight="1">
      <c r="A148" s="942" t="s">
        <v>734</v>
      </c>
      <c r="B148" s="936" t="s">
        <v>594</v>
      </c>
      <c r="C148" s="663" t="s">
        <v>492</v>
      </c>
      <c r="D148" s="664">
        <v>1036404494382</v>
      </c>
      <c r="E148" s="665">
        <v>0</v>
      </c>
      <c r="F148" s="664">
        <v>0</v>
      </c>
      <c r="G148" s="665">
        <v>0</v>
      </c>
      <c r="H148" s="664">
        <v>0</v>
      </c>
      <c r="I148" s="939">
        <f>SUM(D148:E151,G148:H151)</f>
        <v>10164869955310</v>
      </c>
      <c r="J148" s="750" t="s">
        <v>892</v>
      </c>
      <c r="K148" s="666">
        <v>1260000000000</v>
      </c>
      <c r="L148" s="667">
        <v>2095</v>
      </c>
      <c r="M148" s="668" t="s">
        <v>956</v>
      </c>
    </row>
    <row r="149" spans="1:13" ht="18" customHeight="1">
      <c r="A149" s="943"/>
      <c r="B149" s="937"/>
      <c r="C149" s="669" t="s">
        <v>492</v>
      </c>
      <c r="D149" s="670">
        <v>3027273611111</v>
      </c>
      <c r="E149" s="671">
        <v>0</v>
      </c>
      <c r="F149" s="670">
        <v>0</v>
      </c>
      <c r="G149" s="671">
        <v>0</v>
      </c>
      <c r="H149" s="670">
        <v>0</v>
      </c>
      <c r="I149" s="940"/>
      <c r="J149" s="751" t="s">
        <v>892</v>
      </c>
      <c r="K149" s="672">
        <v>3750000000000</v>
      </c>
      <c r="L149" s="673">
        <v>2095</v>
      </c>
      <c r="M149" s="674" t="s">
        <v>956</v>
      </c>
    </row>
    <row r="150" spans="1:13" ht="18" customHeight="1">
      <c r="A150" s="943"/>
      <c r="B150" s="937"/>
      <c r="C150" s="669" t="s">
        <v>492</v>
      </c>
      <c r="D150" s="670">
        <v>2344083333333</v>
      </c>
      <c r="E150" s="671">
        <v>0</v>
      </c>
      <c r="F150" s="670">
        <v>0</v>
      </c>
      <c r="G150" s="671">
        <v>0</v>
      </c>
      <c r="H150" s="670">
        <v>0</v>
      </c>
      <c r="I150" s="940"/>
      <c r="J150" s="751" t="s">
        <v>892</v>
      </c>
      <c r="K150" s="672">
        <v>2900000000000</v>
      </c>
      <c r="L150" s="673">
        <v>2095</v>
      </c>
      <c r="M150" s="674" t="s">
        <v>956</v>
      </c>
    </row>
    <row r="151" spans="1:13" ht="18" customHeight="1" thickBot="1">
      <c r="A151" s="944"/>
      <c r="B151" s="938"/>
      <c r="C151" s="675" t="s">
        <v>492</v>
      </c>
      <c r="D151" s="676">
        <v>3757108516484</v>
      </c>
      <c r="E151" s="677">
        <v>0</v>
      </c>
      <c r="F151" s="676">
        <v>0</v>
      </c>
      <c r="G151" s="677">
        <v>0</v>
      </c>
      <c r="H151" s="676">
        <v>0</v>
      </c>
      <c r="I151" s="941"/>
      <c r="J151" s="752" t="s">
        <v>892</v>
      </c>
      <c r="K151" s="679">
        <v>4770000000000</v>
      </c>
      <c r="L151" s="680">
        <v>2095</v>
      </c>
      <c r="M151" s="681" t="s">
        <v>956</v>
      </c>
    </row>
    <row r="152" spans="1:13" ht="18" customHeight="1">
      <c r="A152" s="942" t="s">
        <v>746</v>
      </c>
      <c r="B152" s="936" t="s">
        <v>750</v>
      </c>
      <c r="C152" s="690" t="s">
        <v>493</v>
      </c>
      <c r="D152" s="691">
        <v>1031348314607</v>
      </c>
      <c r="E152" s="692">
        <v>0</v>
      </c>
      <c r="F152" s="691">
        <v>0</v>
      </c>
      <c r="G152" s="692">
        <v>0</v>
      </c>
      <c r="H152" s="691">
        <v>0</v>
      </c>
      <c r="I152" s="939">
        <f>SUM(D152:E182,G152:H182)</f>
        <v>6694897117377</v>
      </c>
      <c r="J152" s="754" t="s">
        <v>892</v>
      </c>
      <c r="K152" s="693">
        <v>1255000000000</v>
      </c>
      <c r="L152" s="694">
        <v>2868</v>
      </c>
      <c r="M152" s="695" t="s">
        <v>957</v>
      </c>
    </row>
    <row r="153" spans="1:13" ht="18" customHeight="1">
      <c r="A153" s="943"/>
      <c r="B153" s="937"/>
      <c r="C153" s="669" t="s">
        <v>493</v>
      </c>
      <c r="D153" s="670">
        <v>211988219178</v>
      </c>
      <c r="E153" s="671">
        <v>0</v>
      </c>
      <c r="F153" s="670">
        <v>0</v>
      </c>
      <c r="G153" s="671">
        <v>0</v>
      </c>
      <c r="H153" s="670">
        <v>0</v>
      </c>
      <c r="I153" s="940"/>
      <c r="J153" s="751" t="s">
        <v>892</v>
      </c>
      <c r="K153" s="672">
        <v>878000000000</v>
      </c>
      <c r="L153" s="673">
        <v>2868</v>
      </c>
      <c r="M153" s="674" t="s">
        <v>957</v>
      </c>
    </row>
    <row r="154" spans="1:13" ht="18" customHeight="1">
      <c r="A154" s="943"/>
      <c r="B154" s="937"/>
      <c r="C154" s="669" t="s">
        <v>493</v>
      </c>
      <c r="D154" s="670">
        <v>63139945209</v>
      </c>
      <c r="E154" s="671">
        <v>0</v>
      </c>
      <c r="F154" s="670">
        <v>0</v>
      </c>
      <c r="G154" s="671">
        <v>0</v>
      </c>
      <c r="H154" s="670">
        <v>0</v>
      </c>
      <c r="I154" s="940"/>
      <c r="J154" s="751" t="s">
        <v>892</v>
      </c>
      <c r="K154" s="672">
        <v>316000000000</v>
      </c>
      <c r="L154" s="673">
        <v>2868</v>
      </c>
      <c r="M154" s="674" t="s">
        <v>957</v>
      </c>
    </row>
    <row r="155" spans="1:13" ht="18" customHeight="1">
      <c r="A155" s="943"/>
      <c r="B155" s="937"/>
      <c r="C155" s="669" t="s">
        <v>751</v>
      </c>
      <c r="D155" s="670">
        <v>25363324176</v>
      </c>
      <c r="E155" s="671">
        <v>0</v>
      </c>
      <c r="F155" s="670">
        <v>0</v>
      </c>
      <c r="G155" s="671">
        <v>0</v>
      </c>
      <c r="H155" s="670">
        <v>0</v>
      </c>
      <c r="I155" s="940"/>
      <c r="J155" s="751" t="s">
        <v>892</v>
      </c>
      <c r="K155" s="672">
        <v>32000000000</v>
      </c>
      <c r="L155" s="673" t="s">
        <v>958</v>
      </c>
      <c r="M155" s="674" t="s">
        <v>959</v>
      </c>
    </row>
    <row r="156" spans="1:13" ht="18" customHeight="1">
      <c r="A156" s="943"/>
      <c r="B156" s="937"/>
      <c r="C156" s="669" t="s">
        <v>751</v>
      </c>
      <c r="D156" s="670">
        <v>479802197802</v>
      </c>
      <c r="E156" s="671">
        <v>0</v>
      </c>
      <c r="F156" s="670">
        <v>0</v>
      </c>
      <c r="G156" s="671">
        <v>0</v>
      </c>
      <c r="H156" s="670">
        <v>0</v>
      </c>
      <c r="I156" s="940"/>
      <c r="J156" s="751" t="s">
        <v>892</v>
      </c>
      <c r="K156" s="672">
        <v>620000000000</v>
      </c>
      <c r="L156" s="673">
        <v>30267</v>
      </c>
      <c r="M156" s="674" t="s">
        <v>959</v>
      </c>
    </row>
    <row r="157" spans="1:13" ht="18" customHeight="1">
      <c r="A157" s="943"/>
      <c r="B157" s="937"/>
      <c r="C157" s="669" t="s">
        <v>335</v>
      </c>
      <c r="D157" s="670">
        <v>363038223018</v>
      </c>
      <c r="E157" s="671">
        <v>0</v>
      </c>
      <c r="F157" s="670">
        <v>0</v>
      </c>
      <c r="G157" s="671">
        <v>0</v>
      </c>
      <c r="H157" s="670">
        <v>0</v>
      </c>
      <c r="I157" s="940"/>
      <c r="J157" s="751" t="s">
        <v>955</v>
      </c>
      <c r="K157" s="672">
        <v>4115646900000</v>
      </c>
      <c r="L157" s="673">
        <v>725</v>
      </c>
      <c r="M157" s="674" t="s">
        <v>490</v>
      </c>
    </row>
    <row r="158" spans="1:13" ht="18" customHeight="1">
      <c r="A158" s="943"/>
      <c r="B158" s="937"/>
      <c r="C158" s="669" t="s">
        <v>335</v>
      </c>
      <c r="D158" s="670">
        <v>11710914640</v>
      </c>
      <c r="E158" s="671">
        <v>0</v>
      </c>
      <c r="F158" s="670">
        <v>0</v>
      </c>
      <c r="G158" s="671">
        <v>0</v>
      </c>
      <c r="H158" s="670">
        <v>0</v>
      </c>
      <c r="I158" s="940"/>
      <c r="J158" s="751" t="s">
        <v>955</v>
      </c>
      <c r="K158" s="672">
        <v>188438100000</v>
      </c>
      <c r="L158" s="673">
        <v>725</v>
      </c>
      <c r="M158" s="674" t="s">
        <v>490</v>
      </c>
    </row>
    <row r="159" spans="1:13" ht="18" customHeight="1">
      <c r="A159" s="943"/>
      <c r="B159" s="937"/>
      <c r="C159" s="669" t="s">
        <v>494</v>
      </c>
      <c r="D159" s="670">
        <v>77361939653</v>
      </c>
      <c r="E159" s="671">
        <v>0</v>
      </c>
      <c r="F159" s="670">
        <v>0</v>
      </c>
      <c r="G159" s="671">
        <v>0</v>
      </c>
      <c r="H159" s="670">
        <v>0</v>
      </c>
      <c r="I159" s="940"/>
      <c r="J159" s="751" t="s">
        <v>892</v>
      </c>
      <c r="K159" s="672">
        <v>650000000000</v>
      </c>
      <c r="L159" s="673">
        <v>2159</v>
      </c>
      <c r="M159" s="674" t="s">
        <v>752</v>
      </c>
    </row>
    <row r="160" spans="1:13" ht="26.25" customHeight="1" thickBot="1">
      <c r="A160" s="943"/>
      <c r="B160" s="937"/>
      <c r="C160" s="675" t="s">
        <v>494</v>
      </c>
      <c r="D160" s="670">
        <v>184132553528</v>
      </c>
      <c r="E160" s="671">
        <v>0</v>
      </c>
      <c r="F160" s="670">
        <v>0</v>
      </c>
      <c r="G160" s="671">
        <v>0</v>
      </c>
      <c r="H160" s="670">
        <v>0</v>
      </c>
      <c r="I160" s="940"/>
      <c r="J160" s="752" t="s">
        <v>892</v>
      </c>
      <c r="K160" s="679">
        <v>521000000000</v>
      </c>
      <c r="L160" s="680">
        <v>2159</v>
      </c>
      <c r="M160" s="681" t="s">
        <v>752</v>
      </c>
    </row>
    <row r="161" spans="1:13" ht="18" customHeight="1">
      <c r="A161" s="943"/>
      <c r="B161" s="937"/>
      <c r="C161" s="663" t="s">
        <v>494</v>
      </c>
      <c r="D161" s="670">
        <v>297026133869</v>
      </c>
      <c r="E161" s="671">
        <v>0</v>
      </c>
      <c r="F161" s="670">
        <v>0</v>
      </c>
      <c r="G161" s="671">
        <v>0</v>
      </c>
      <c r="H161" s="670">
        <v>0</v>
      </c>
      <c r="I161" s="940"/>
      <c r="J161" s="750" t="s">
        <v>892</v>
      </c>
      <c r="K161" s="666">
        <v>540000000000</v>
      </c>
      <c r="L161" s="667">
        <v>2833</v>
      </c>
      <c r="M161" s="668" t="s">
        <v>960</v>
      </c>
    </row>
    <row r="162" spans="1:13" ht="18" customHeight="1">
      <c r="A162" s="943"/>
      <c r="B162" s="937"/>
      <c r="C162" s="669" t="s">
        <v>494</v>
      </c>
      <c r="D162" s="670">
        <v>69104037016</v>
      </c>
      <c r="E162" s="671">
        <v>0</v>
      </c>
      <c r="F162" s="670">
        <v>0</v>
      </c>
      <c r="G162" s="671">
        <v>0</v>
      </c>
      <c r="H162" s="670">
        <v>0</v>
      </c>
      <c r="I162" s="940"/>
      <c r="J162" s="751" t="s">
        <v>892</v>
      </c>
      <c r="K162" s="672">
        <v>126000000000</v>
      </c>
      <c r="L162" s="673">
        <v>2833</v>
      </c>
      <c r="M162" s="674" t="s">
        <v>960</v>
      </c>
    </row>
    <row r="163" spans="1:13" ht="18" customHeight="1">
      <c r="A163" s="943"/>
      <c r="B163" s="937"/>
      <c r="C163" s="669" t="s">
        <v>494</v>
      </c>
      <c r="D163" s="670">
        <v>338895639777</v>
      </c>
      <c r="E163" s="671">
        <v>0</v>
      </c>
      <c r="F163" s="670">
        <v>0</v>
      </c>
      <c r="G163" s="671">
        <v>0</v>
      </c>
      <c r="H163" s="670">
        <v>0</v>
      </c>
      <c r="I163" s="940"/>
      <c r="J163" s="751" t="s">
        <v>892</v>
      </c>
      <c r="K163" s="672">
        <v>441000000000</v>
      </c>
      <c r="L163" s="673">
        <v>2833</v>
      </c>
      <c r="M163" s="674" t="s">
        <v>960</v>
      </c>
    </row>
    <row r="164" spans="1:13" ht="18" customHeight="1">
      <c r="A164" s="943"/>
      <c r="B164" s="937"/>
      <c r="C164" s="669" t="s">
        <v>494</v>
      </c>
      <c r="D164" s="670">
        <v>581150000000</v>
      </c>
      <c r="E164" s="671">
        <v>0</v>
      </c>
      <c r="F164" s="670">
        <v>0</v>
      </c>
      <c r="G164" s="671">
        <v>0</v>
      </c>
      <c r="H164" s="670">
        <v>0</v>
      </c>
      <c r="I164" s="940"/>
      <c r="J164" s="751" t="s">
        <v>892</v>
      </c>
      <c r="K164" s="672">
        <v>655000000000</v>
      </c>
      <c r="L164" s="673">
        <v>2833</v>
      </c>
      <c r="M164" s="674" t="s">
        <v>960</v>
      </c>
    </row>
    <row r="165" spans="1:13" ht="18" customHeight="1" thickBot="1">
      <c r="A165" s="943"/>
      <c r="B165" s="937"/>
      <c r="C165" s="669" t="s">
        <v>495</v>
      </c>
      <c r="D165" s="670">
        <v>75331730769</v>
      </c>
      <c r="E165" s="671">
        <v>0</v>
      </c>
      <c r="F165" s="670">
        <v>0</v>
      </c>
      <c r="G165" s="671">
        <v>0</v>
      </c>
      <c r="H165" s="670">
        <v>0</v>
      </c>
      <c r="I165" s="940"/>
      <c r="J165" s="752" t="s">
        <v>892</v>
      </c>
      <c r="K165" s="679">
        <v>79312500000</v>
      </c>
      <c r="L165" s="680">
        <v>1652359</v>
      </c>
      <c r="M165" s="681" t="s">
        <v>961</v>
      </c>
    </row>
    <row r="166" spans="1:13" ht="18" customHeight="1">
      <c r="A166" s="943"/>
      <c r="B166" s="937"/>
      <c r="C166" s="690" t="s">
        <v>495</v>
      </c>
      <c r="D166" s="670">
        <v>49216730769</v>
      </c>
      <c r="E166" s="671">
        <v>0</v>
      </c>
      <c r="F166" s="670">
        <v>0</v>
      </c>
      <c r="G166" s="671">
        <v>0</v>
      </c>
      <c r="H166" s="670">
        <v>0</v>
      </c>
      <c r="I166" s="940"/>
      <c r="J166" s="750" t="s">
        <v>892</v>
      </c>
      <c r="K166" s="666">
        <v>51817500000</v>
      </c>
      <c r="L166" s="667">
        <v>1652359</v>
      </c>
      <c r="M166" s="668" t="s">
        <v>961</v>
      </c>
    </row>
    <row r="167" spans="1:13" ht="18" customHeight="1">
      <c r="A167" s="943"/>
      <c r="B167" s="937"/>
      <c r="C167" s="669" t="s">
        <v>495</v>
      </c>
      <c r="D167" s="670">
        <v>59223681319</v>
      </c>
      <c r="E167" s="671">
        <v>0</v>
      </c>
      <c r="F167" s="670">
        <v>0</v>
      </c>
      <c r="G167" s="671">
        <v>0</v>
      </c>
      <c r="H167" s="670">
        <v>0</v>
      </c>
      <c r="I167" s="940"/>
      <c r="J167" s="751" t="s">
        <v>892</v>
      </c>
      <c r="K167" s="672">
        <v>62392500000</v>
      </c>
      <c r="L167" s="673">
        <v>1652359</v>
      </c>
      <c r="M167" s="674" t="s">
        <v>961</v>
      </c>
    </row>
    <row r="168" spans="1:13" ht="18" customHeight="1">
      <c r="A168" s="943"/>
      <c r="B168" s="937"/>
      <c r="C168" s="669" t="s">
        <v>495</v>
      </c>
      <c r="D168" s="670">
        <v>89337417582</v>
      </c>
      <c r="E168" s="671">
        <v>0</v>
      </c>
      <c r="F168" s="670">
        <v>0</v>
      </c>
      <c r="G168" s="671">
        <v>0</v>
      </c>
      <c r="H168" s="670">
        <v>0</v>
      </c>
      <c r="I168" s="940"/>
      <c r="J168" s="751" t="s">
        <v>892</v>
      </c>
      <c r="K168" s="672">
        <v>94117500000</v>
      </c>
      <c r="L168" s="673">
        <v>1652359</v>
      </c>
      <c r="M168" s="674" t="s">
        <v>961</v>
      </c>
    </row>
    <row r="169" spans="1:13" ht="18" customHeight="1">
      <c r="A169" s="943"/>
      <c r="B169" s="937"/>
      <c r="C169" s="669" t="s">
        <v>495</v>
      </c>
      <c r="D169" s="670">
        <v>90341208791</v>
      </c>
      <c r="E169" s="671">
        <v>0</v>
      </c>
      <c r="F169" s="670">
        <v>0</v>
      </c>
      <c r="G169" s="671">
        <v>0</v>
      </c>
      <c r="H169" s="670">
        <v>0</v>
      </c>
      <c r="I169" s="940"/>
      <c r="J169" s="751" t="s">
        <v>892</v>
      </c>
      <c r="K169" s="672">
        <v>95175000000</v>
      </c>
      <c r="L169" s="673">
        <v>1652359</v>
      </c>
      <c r="M169" s="674" t="s">
        <v>961</v>
      </c>
    </row>
    <row r="170" spans="1:13" ht="18" customHeight="1">
      <c r="A170" s="943"/>
      <c r="B170" s="937"/>
      <c r="C170" s="669" t="s">
        <v>495</v>
      </c>
      <c r="D170" s="670">
        <v>38144065934</v>
      </c>
      <c r="E170" s="671">
        <v>0</v>
      </c>
      <c r="F170" s="670">
        <v>0</v>
      </c>
      <c r="G170" s="671">
        <v>0</v>
      </c>
      <c r="H170" s="670">
        <v>0</v>
      </c>
      <c r="I170" s="940"/>
      <c r="J170" s="751" t="s">
        <v>892</v>
      </c>
      <c r="K170" s="672">
        <v>40185000000</v>
      </c>
      <c r="L170" s="673">
        <v>1652359</v>
      </c>
      <c r="M170" s="674" t="s">
        <v>961</v>
      </c>
    </row>
    <row r="171" spans="1:13" ht="18" customHeight="1">
      <c r="A171" s="943"/>
      <c r="B171" s="937"/>
      <c r="C171" s="669" t="s">
        <v>336</v>
      </c>
      <c r="D171" s="670">
        <v>330944007461</v>
      </c>
      <c r="E171" s="671">
        <v>0</v>
      </c>
      <c r="F171" s="670">
        <v>0</v>
      </c>
      <c r="G171" s="671">
        <v>0</v>
      </c>
      <c r="H171" s="670">
        <v>0</v>
      </c>
      <c r="I171" s="940"/>
      <c r="J171" s="755" t="s">
        <v>962</v>
      </c>
      <c r="K171" s="672">
        <v>2608615465459</v>
      </c>
      <c r="L171" s="673">
        <v>113444</v>
      </c>
      <c r="M171" s="674" t="s">
        <v>753</v>
      </c>
    </row>
    <row r="172" spans="1:13" ht="18" customHeight="1">
      <c r="A172" s="943"/>
      <c r="B172" s="937"/>
      <c r="C172" s="669" t="s">
        <v>963</v>
      </c>
      <c r="D172" s="670">
        <v>18444502868</v>
      </c>
      <c r="E172" s="671">
        <v>0</v>
      </c>
      <c r="F172" s="670">
        <v>0</v>
      </c>
      <c r="G172" s="671">
        <v>0</v>
      </c>
      <c r="H172" s="670">
        <v>0</v>
      </c>
      <c r="I172" s="940"/>
      <c r="J172" s="751" t="s">
        <v>880</v>
      </c>
      <c r="K172" s="672">
        <v>220200000000</v>
      </c>
      <c r="L172" s="673">
        <v>2549</v>
      </c>
      <c r="M172" s="674" t="s">
        <v>754</v>
      </c>
    </row>
    <row r="173" spans="1:13" ht="18" customHeight="1">
      <c r="A173" s="943"/>
      <c r="B173" s="937"/>
      <c r="C173" s="669" t="s">
        <v>963</v>
      </c>
      <c r="D173" s="670">
        <v>35885335614</v>
      </c>
      <c r="E173" s="671">
        <v>0</v>
      </c>
      <c r="F173" s="670">
        <v>0</v>
      </c>
      <c r="G173" s="671">
        <v>0</v>
      </c>
      <c r="H173" s="670">
        <v>0</v>
      </c>
      <c r="I173" s="940"/>
      <c r="J173" s="751" t="s">
        <v>892</v>
      </c>
      <c r="K173" s="672">
        <v>100020000000</v>
      </c>
      <c r="L173" s="673">
        <v>2650</v>
      </c>
      <c r="M173" s="674" t="s">
        <v>964</v>
      </c>
    </row>
    <row r="174" spans="1:13" ht="18" customHeight="1">
      <c r="A174" s="943"/>
      <c r="B174" s="937"/>
      <c r="C174" s="669" t="s">
        <v>963</v>
      </c>
      <c r="D174" s="670">
        <v>134062113571</v>
      </c>
      <c r="E174" s="671">
        <v>0</v>
      </c>
      <c r="F174" s="670">
        <v>0</v>
      </c>
      <c r="G174" s="671">
        <v>0</v>
      </c>
      <c r="H174" s="670">
        <v>0</v>
      </c>
      <c r="I174" s="940"/>
      <c r="J174" s="751" t="s">
        <v>892</v>
      </c>
      <c r="K174" s="672">
        <v>300050000000</v>
      </c>
      <c r="L174" s="673">
        <v>2650</v>
      </c>
      <c r="M174" s="674" t="s">
        <v>964</v>
      </c>
    </row>
    <row r="175" spans="1:13" ht="18" customHeight="1">
      <c r="A175" s="943"/>
      <c r="B175" s="937"/>
      <c r="C175" s="669" t="s">
        <v>963</v>
      </c>
      <c r="D175" s="670">
        <v>26708548267</v>
      </c>
      <c r="E175" s="671">
        <v>0</v>
      </c>
      <c r="F175" s="670">
        <v>0</v>
      </c>
      <c r="G175" s="671">
        <v>0</v>
      </c>
      <c r="H175" s="670">
        <v>0</v>
      </c>
      <c r="I175" s="940"/>
      <c r="J175" s="751" t="s">
        <v>892</v>
      </c>
      <c r="K175" s="672">
        <v>50010000000</v>
      </c>
      <c r="L175" s="673">
        <v>2650</v>
      </c>
      <c r="M175" s="674" t="s">
        <v>964</v>
      </c>
    </row>
    <row r="176" spans="1:13" ht="18" customHeight="1">
      <c r="A176" s="943"/>
      <c r="B176" s="937"/>
      <c r="C176" s="669" t="s">
        <v>963</v>
      </c>
      <c r="D176" s="670">
        <v>186960248854</v>
      </c>
      <c r="E176" s="671">
        <v>0</v>
      </c>
      <c r="F176" s="670">
        <v>0</v>
      </c>
      <c r="G176" s="671">
        <v>0</v>
      </c>
      <c r="H176" s="670">
        <v>0</v>
      </c>
      <c r="I176" s="940"/>
      <c r="J176" s="751" t="s">
        <v>892</v>
      </c>
      <c r="K176" s="672">
        <v>350060000000</v>
      </c>
      <c r="L176" s="673">
        <v>2650</v>
      </c>
      <c r="M176" s="674" t="s">
        <v>964</v>
      </c>
    </row>
    <row r="177" spans="1:13" ht="18" customHeight="1">
      <c r="A177" s="943"/>
      <c r="B177" s="937"/>
      <c r="C177" s="669" t="s">
        <v>963</v>
      </c>
      <c r="D177" s="670">
        <v>123430301120</v>
      </c>
      <c r="E177" s="671">
        <v>0</v>
      </c>
      <c r="F177" s="670">
        <v>0</v>
      </c>
      <c r="G177" s="671">
        <v>0</v>
      </c>
      <c r="H177" s="670">
        <v>0</v>
      </c>
      <c r="I177" s="940"/>
      <c r="J177" s="751" t="s">
        <v>892</v>
      </c>
      <c r="K177" s="672">
        <v>200040000000</v>
      </c>
      <c r="L177" s="673">
        <v>2650</v>
      </c>
      <c r="M177" s="674" t="s">
        <v>964</v>
      </c>
    </row>
    <row r="178" spans="1:13" ht="18" customHeight="1">
      <c r="A178" s="943"/>
      <c r="B178" s="937"/>
      <c r="C178" s="669" t="s">
        <v>963</v>
      </c>
      <c r="D178" s="670">
        <v>98226393961</v>
      </c>
      <c r="E178" s="671">
        <v>0</v>
      </c>
      <c r="F178" s="670">
        <v>0</v>
      </c>
      <c r="G178" s="671">
        <v>0</v>
      </c>
      <c r="H178" s="670">
        <v>0</v>
      </c>
      <c r="I178" s="940"/>
      <c r="J178" s="751" t="s">
        <v>892</v>
      </c>
      <c r="K178" s="672">
        <v>154050000000</v>
      </c>
      <c r="L178" s="673">
        <v>2650</v>
      </c>
      <c r="M178" s="674" t="s">
        <v>964</v>
      </c>
    </row>
    <row r="179" spans="1:13" ht="18" customHeight="1">
      <c r="A179" s="943"/>
      <c r="B179" s="937"/>
      <c r="C179" s="669" t="s">
        <v>963</v>
      </c>
      <c r="D179" s="670">
        <v>27363004520</v>
      </c>
      <c r="E179" s="671">
        <v>0</v>
      </c>
      <c r="F179" s="670">
        <v>0</v>
      </c>
      <c r="G179" s="671">
        <v>0</v>
      </c>
      <c r="H179" s="670">
        <v>0</v>
      </c>
      <c r="I179" s="940"/>
      <c r="J179" s="751" t="s">
        <v>892</v>
      </c>
      <c r="K179" s="672">
        <v>42950000000</v>
      </c>
      <c r="L179" s="673">
        <v>2650</v>
      </c>
      <c r="M179" s="674" t="s">
        <v>964</v>
      </c>
    </row>
    <row r="180" spans="1:13" ht="18" customHeight="1">
      <c r="A180" s="943"/>
      <c r="B180" s="937"/>
      <c r="C180" s="669" t="s">
        <v>963</v>
      </c>
      <c r="D180" s="670">
        <v>500000000000</v>
      </c>
      <c r="E180" s="671">
        <v>0</v>
      </c>
      <c r="F180" s="670">
        <v>0</v>
      </c>
      <c r="G180" s="671">
        <v>0</v>
      </c>
      <c r="H180" s="670">
        <v>0</v>
      </c>
      <c r="I180" s="940"/>
      <c r="J180" s="751" t="s">
        <v>892</v>
      </c>
      <c r="K180" s="672">
        <v>696000000000</v>
      </c>
      <c r="L180" s="673">
        <v>2956</v>
      </c>
      <c r="M180" s="674" t="s">
        <v>939</v>
      </c>
    </row>
    <row r="181" spans="1:13" ht="18" customHeight="1">
      <c r="A181" s="943"/>
      <c r="B181" s="937"/>
      <c r="C181" s="669" t="s">
        <v>963</v>
      </c>
      <c r="D181" s="670">
        <v>671150449438</v>
      </c>
      <c r="E181" s="671">
        <v>0</v>
      </c>
      <c r="F181" s="670">
        <v>0</v>
      </c>
      <c r="G181" s="671">
        <v>0</v>
      </c>
      <c r="H181" s="670">
        <v>0</v>
      </c>
      <c r="I181" s="940"/>
      <c r="J181" s="751" t="s">
        <v>892</v>
      </c>
      <c r="K181" s="672">
        <v>810100000000</v>
      </c>
      <c r="L181" s="673">
        <v>2956</v>
      </c>
      <c r="M181" s="674" t="s">
        <v>939</v>
      </c>
    </row>
    <row r="182" spans="1:13" ht="18" customHeight="1" thickBot="1">
      <c r="A182" s="943"/>
      <c r="B182" s="937"/>
      <c r="C182" s="696" t="s">
        <v>963</v>
      </c>
      <c r="D182" s="697">
        <v>406065934066</v>
      </c>
      <c r="E182" s="698">
        <v>0</v>
      </c>
      <c r="F182" s="697">
        <v>0</v>
      </c>
      <c r="G182" s="698">
        <v>0</v>
      </c>
      <c r="H182" s="697">
        <v>0</v>
      </c>
      <c r="I182" s="940"/>
      <c r="J182" s="756" t="s">
        <v>892</v>
      </c>
      <c r="K182" s="687">
        <v>507600000000</v>
      </c>
      <c r="L182" s="688">
        <v>2956</v>
      </c>
      <c r="M182" s="689" t="s">
        <v>939</v>
      </c>
    </row>
    <row r="183" spans="1:13" ht="18" customHeight="1">
      <c r="A183" s="942" t="s">
        <v>747</v>
      </c>
      <c r="B183" s="936" t="s">
        <v>755</v>
      </c>
      <c r="C183" s="663" t="s">
        <v>496</v>
      </c>
      <c r="D183" s="664">
        <v>0</v>
      </c>
      <c r="E183" s="665">
        <v>0</v>
      </c>
      <c r="F183" s="664">
        <v>1000000000</v>
      </c>
      <c r="G183" s="665">
        <v>450000000</v>
      </c>
      <c r="H183" s="664">
        <v>0</v>
      </c>
      <c r="I183" s="939">
        <f>SUM(D183:E218,G183:H218)</f>
        <v>9450628429996</v>
      </c>
      <c r="J183" s="750" t="s">
        <v>333</v>
      </c>
      <c r="K183" s="666">
        <v>1000000000</v>
      </c>
      <c r="L183" s="667">
        <v>1297</v>
      </c>
      <c r="M183" s="668" t="s">
        <v>756</v>
      </c>
    </row>
    <row r="184" spans="1:13" ht="18" customHeight="1">
      <c r="A184" s="943"/>
      <c r="B184" s="937"/>
      <c r="C184" s="669" t="s">
        <v>496</v>
      </c>
      <c r="D184" s="670">
        <v>72837610242</v>
      </c>
      <c r="E184" s="671">
        <v>0</v>
      </c>
      <c r="F184" s="670">
        <v>0</v>
      </c>
      <c r="G184" s="671">
        <v>0</v>
      </c>
      <c r="H184" s="670">
        <v>0</v>
      </c>
      <c r="I184" s="940"/>
      <c r="J184" s="751" t="s">
        <v>965</v>
      </c>
      <c r="K184" s="672">
        <v>550350666666</v>
      </c>
      <c r="L184" s="673">
        <v>2394</v>
      </c>
      <c r="M184" s="674" t="s">
        <v>757</v>
      </c>
    </row>
    <row r="185" spans="1:13" ht="18" customHeight="1">
      <c r="A185" s="943"/>
      <c r="B185" s="937"/>
      <c r="C185" s="669" t="s">
        <v>496</v>
      </c>
      <c r="D185" s="670">
        <v>40669102585</v>
      </c>
      <c r="E185" s="671">
        <v>0</v>
      </c>
      <c r="F185" s="670">
        <v>0</v>
      </c>
      <c r="G185" s="671">
        <v>0</v>
      </c>
      <c r="H185" s="670">
        <v>0</v>
      </c>
      <c r="I185" s="940"/>
      <c r="J185" s="751" t="s">
        <v>965</v>
      </c>
      <c r="K185" s="672">
        <v>180050000000</v>
      </c>
      <c r="L185" s="673">
        <v>2394</v>
      </c>
      <c r="M185" s="674" t="s">
        <v>757</v>
      </c>
    </row>
    <row r="186" spans="1:13" ht="18" customHeight="1">
      <c r="A186" s="943"/>
      <c r="B186" s="937"/>
      <c r="C186" s="669" t="s">
        <v>496</v>
      </c>
      <c r="D186" s="670">
        <v>204825051205</v>
      </c>
      <c r="E186" s="671">
        <v>0</v>
      </c>
      <c r="F186" s="670">
        <v>0</v>
      </c>
      <c r="G186" s="671">
        <v>0</v>
      </c>
      <c r="H186" s="670">
        <v>0</v>
      </c>
      <c r="I186" s="940"/>
      <c r="J186" s="751" t="s">
        <v>965</v>
      </c>
      <c r="K186" s="672">
        <v>632888266666</v>
      </c>
      <c r="L186" s="673">
        <v>2394</v>
      </c>
      <c r="M186" s="674" t="s">
        <v>757</v>
      </c>
    </row>
    <row r="187" spans="1:13" ht="21.75" customHeight="1">
      <c r="A187" s="943"/>
      <c r="B187" s="937"/>
      <c r="C187" s="669" t="s">
        <v>496</v>
      </c>
      <c r="D187" s="670">
        <v>345639689171</v>
      </c>
      <c r="E187" s="671">
        <v>0</v>
      </c>
      <c r="F187" s="670">
        <v>0</v>
      </c>
      <c r="G187" s="671">
        <v>0</v>
      </c>
      <c r="H187" s="670">
        <v>0</v>
      </c>
      <c r="I187" s="940"/>
      <c r="J187" s="751" t="s">
        <v>892</v>
      </c>
      <c r="K187" s="672">
        <v>551000000000</v>
      </c>
      <c r="L187" s="673">
        <v>2811</v>
      </c>
      <c r="M187" s="674" t="s">
        <v>966</v>
      </c>
    </row>
    <row r="188" spans="1:13" ht="18.75" customHeight="1">
      <c r="A188" s="943"/>
      <c r="B188" s="937"/>
      <c r="C188" s="669" t="s">
        <v>496</v>
      </c>
      <c r="D188" s="670">
        <v>270769970793</v>
      </c>
      <c r="E188" s="671">
        <v>0</v>
      </c>
      <c r="F188" s="670">
        <v>0</v>
      </c>
      <c r="G188" s="671">
        <v>0</v>
      </c>
      <c r="H188" s="670">
        <v>0</v>
      </c>
      <c r="I188" s="940"/>
      <c r="J188" s="751" t="s">
        <v>965</v>
      </c>
      <c r="K188" s="672">
        <v>501150000000</v>
      </c>
      <c r="L188" s="673">
        <v>2811</v>
      </c>
      <c r="M188" s="674" t="s">
        <v>966</v>
      </c>
    </row>
    <row r="189" spans="1:13" ht="18" customHeight="1">
      <c r="A189" s="943"/>
      <c r="B189" s="937"/>
      <c r="C189" s="669" t="s">
        <v>496</v>
      </c>
      <c r="D189" s="670">
        <v>343268862933</v>
      </c>
      <c r="E189" s="671">
        <v>0</v>
      </c>
      <c r="F189" s="670">
        <v>0</v>
      </c>
      <c r="G189" s="671">
        <v>0</v>
      </c>
      <c r="H189" s="670">
        <v>0</v>
      </c>
      <c r="I189" s="940"/>
      <c r="J189" s="751" t="s">
        <v>965</v>
      </c>
      <c r="K189" s="672">
        <v>572382933333</v>
      </c>
      <c r="L189" s="673">
        <v>2811</v>
      </c>
      <c r="M189" s="674" t="s">
        <v>966</v>
      </c>
    </row>
    <row r="190" spans="1:13" ht="18" customHeight="1">
      <c r="A190" s="943"/>
      <c r="B190" s="937"/>
      <c r="C190" s="669" t="s">
        <v>496</v>
      </c>
      <c r="D190" s="670">
        <v>281150943589</v>
      </c>
      <c r="E190" s="671">
        <v>0</v>
      </c>
      <c r="F190" s="670">
        <v>0</v>
      </c>
      <c r="G190" s="671">
        <v>0</v>
      </c>
      <c r="H190" s="670">
        <v>0</v>
      </c>
      <c r="I190" s="940"/>
      <c r="J190" s="751" t="s">
        <v>965</v>
      </c>
      <c r="K190" s="672">
        <v>428550000000</v>
      </c>
      <c r="L190" s="673">
        <v>2811</v>
      </c>
      <c r="M190" s="674" t="s">
        <v>966</v>
      </c>
    </row>
    <row r="191" spans="1:13" ht="18" customHeight="1">
      <c r="A191" s="943"/>
      <c r="B191" s="937"/>
      <c r="C191" s="669" t="s">
        <v>496</v>
      </c>
      <c r="D191" s="670">
        <v>1514870689655</v>
      </c>
      <c r="E191" s="671">
        <v>0</v>
      </c>
      <c r="F191" s="670">
        <v>0</v>
      </c>
      <c r="G191" s="671">
        <v>0</v>
      </c>
      <c r="H191" s="670">
        <v>0</v>
      </c>
      <c r="I191" s="940"/>
      <c r="J191" s="751" t="s">
        <v>965</v>
      </c>
      <c r="K191" s="672">
        <v>1774912836408</v>
      </c>
      <c r="L191" s="673">
        <v>3135</v>
      </c>
      <c r="M191" s="674" t="s">
        <v>967</v>
      </c>
    </row>
    <row r="192" spans="1:13" ht="18" customHeight="1">
      <c r="A192" s="943"/>
      <c r="B192" s="937"/>
      <c r="C192" s="669" t="s">
        <v>497</v>
      </c>
      <c r="D192" s="670">
        <v>45748817519</v>
      </c>
      <c r="E192" s="671">
        <v>0</v>
      </c>
      <c r="F192" s="670">
        <v>0</v>
      </c>
      <c r="G192" s="671">
        <v>0</v>
      </c>
      <c r="H192" s="670">
        <v>0</v>
      </c>
      <c r="I192" s="940"/>
      <c r="J192" s="751" t="s">
        <v>880</v>
      </c>
      <c r="K192" s="672">
        <v>78500000000</v>
      </c>
      <c r="L192" s="673">
        <v>134132</v>
      </c>
      <c r="M192" s="674" t="s">
        <v>758</v>
      </c>
    </row>
    <row r="193" spans="1:13" ht="18" customHeight="1">
      <c r="A193" s="943"/>
      <c r="B193" s="937"/>
      <c r="C193" s="669" t="s">
        <v>768</v>
      </c>
      <c r="D193" s="670">
        <v>192536825382</v>
      </c>
      <c r="E193" s="671">
        <v>0</v>
      </c>
      <c r="F193" s="670">
        <v>0</v>
      </c>
      <c r="G193" s="671">
        <v>0</v>
      </c>
      <c r="H193" s="670">
        <v>0</v>
      </c>
      <c r="I193" s="940"/>
      <c r="J193" s="751" t="s">
        <v>968</v>
      </c>
      <c r="K193" s="672">
        <v>920100000000</v>
      </c>
      <c r="L193" s="673" t="s">
        <v>769</v>
      </c>
      <c r="M193" s="674" t="s">
        <v>770</v>
      </c>
    </row>
    <row r="194" spans="1:13" ht="18" customHeight="1">
      <c r="A194" s="943"/>
      <c r="B194" s="937"/>
      <c r="C194" s="669" t="s">
        <v>768</v>
      </c>
      <c r="D194" s="670">
        <v>406344827586</v>
      </c>
      <c r="E194" s="671">
        <v>0</v>
      </c>
      <c r="F194" s="670">
        <v>0</v>
      </c>
      <c r="G194" s="671">
        <v>0</v>
      </c>
      <c r="H194" s="670">
        <v>0</v>
      </c>
      <c r="I194" s="940"/>
      <c r="J194" s="751" t="s">
        <v>892</v>
      </c>
      <c r="K194" s="672">
        <v>500000000000</v>
      </c>
      <c r="L194" s="673">
        <v>3128</v>
      </c>
      <c r="M194" s="674" t="s">
        <v>969</v>
      </c>
    </row>
    <row r="195" spans="1:13" ht="18" customHeight="1">
      <c r="A195" s="943"/>
      <c r="B195" s="937"/>
      <c r="C195" s="669" t="s">
        <v>768</v>
      </c>
      <c r="D195" s="670">
        <v>116379114029</v>
      </c>
      <c r="E195" s="671">
        <v>0</v>
      </c>
      <c r="F195" s="670">
        <v>0</v>
      </c>
      <c r="G195" s="671">
        <v>0</v>
      </c>
      <c r="H195" s="670">
        <v>0</v>
      </c>
      <c r="I195" s="940"/>
      <c r="J195" s="751" t="s">
        <v>892</v>
      </c>
      <c r="K195" s="672">
        <v>144000000000</v>
      </c>
      <c r="L195" s="673" t="s">
        <v>970</v>
      </c>
      <c r="M195" s="674" t="s">
        <v>971</v>
      </c>
    </row>
    <row r="196" spans="1:13" ht="18" customHeight="1">
      <c r="A196" s="943"/>
      <c r="B196" s="937"/>
      <c r="C196" s="669" t="s">
        <v>768</v>
      </c>
      <c r="D196" s="670">
        <v>313320152703</v>
      </c>
      <c r="E196" s="671">
        <v>0</v>
      </c>
      <c r="F196" s="670">
        <v>0</v>
      </c>
      <c r="G196" s="671">
        <v>0</v>
      </c>
      <c r="H196" s="670">
        <v>0</v>
      </c>
      <c r="I196" s="940"/>
      <c r="J196" s="751" t="s">
        <v>892</v>
      </c>
      <c r="K196" s="672">
        <v>400000000000</v>
      </c>
      <c r="L196" s="673">
        <v>3102</v>
      </c>
      <c r="M196" s="674" t="s">
        <v>972</v>
      </c>
    </row>
    <row r="197" spans="1:13" ht="18" customHeight="1">
      <c r="A197" s="943"/>
      <c r="B197" s="937"/>
      <c r="C197" s="669" t="s">
        <v>498</v>
      </c>
      <c r="D197" s="670">
        <v>161271477799</v>
      </c>
      <c r="E197" s="671">
        <v>0</v>
      </c>
      <c r="F197" s="670">
        <v>0</v>
      </c>
      <c r="G197" s="671">
        <v>0</v>
      </c>
      <c r="H197" s="670">
        <v>0</v>
      </c>
      <c r="I197" s="940"/>
      <c r="J197" s="751" t="s">
        <v>892</v>
      </c>
      <c r="K197" s="672">
        <v>571000000000</v>
      </c>
      <c r="L197" s="673">
        <v>2530</v>
      </c>
      <c r="M197" s="674" t="s">
        <v>973</v>
      </c>
    </row>
    <row r="198" spans="1:13" ht="18" customHeight="1">
      <c r="A198" s="943"/>
      <c r="B198" s="937"/>
      <c r="C198" s="669" t="s">
        <v>498</v>
      </c>
      <c r="D198" s="670">
        <v>131727720379</v>
      </c>
      <c r="E198" s="671">
        <v>0</v>
      </c>
      <c r="F198" s="670">
        <v>0</v>
      </c>
      <c r="G198" s="671">
        <v>0</v>
      </c>
      <c r="H198" s="670">
        <v>0</v>
      </c>
      <c r="I198" s="940"/>
      <c r="J198" s="751" t="s">
        <v>892</v>
      </c>
      <c r="K198" s="672">
        <v>280000000000</v>
      </c>
      <c r="L198" s="673">
        <v>2530</v>
      </c>
      <c r="M198" s="674" t="s">
        <v>973</v>
      </c>
    </row>
    <row r="199" spans="1:13" ht="18" customHeight="1">
      <c r="A199" s="943"/>
      <c r="B199" s="937"/>
      <c r="C199" s="669" t="s">
        <v>498</v>
      </c>
      <c r="D199" s="670">
        <v>298982690244</v>
      </c>
      <c r="E199" s="671">
        <v>0</v>
      </c>
      <c r="F199" s="670">
        <v>0</v>
      </c>
      <c r="G199" s="671">
        <v>0</v>
      </c>
      <c r="H199" s="670">
        <v>0</v>
      </c>
      <c r="I199" s="940"/>
      <c r="J199" s="751" t="s">
        <v>892</v>
      </c>
      <c r="K199" s="672">
        <v>400000000000</v>
      </c>
      <c r="L199" s="673">
        <v>2530</v>
      </c>
      <c r="M199" s="674" t="s">
        <v>973</v>
      </c>
    </row>
    <row r="200" spans="1:13" ht="18" customHeight="1">
      <c r="A200" s="943"/>
      <c r="B200" s="937"/>
      <c r="C200" s="669" t="s">
        <v>498</v>
      </c>
      <c r="D200" s="670">
        <v>819447931034</v>
      </c>
      <c r="E200" s="671">
        <v>0</v>
      </c>
      <c r="F200" s="670">
        <v>0</v>
      </c>
      <c r="G200" s="671">
        <v>0</v>
      </c>
      <c r="H200" s="670">
        <v>0</v>
      </c>
      <c r="I200" s="940"/>
      <c r="J200" s="751" t="s">
        <v>892</v>
      </c>
      <c r="K200" s="672">
        <v>920000000000</v>
      </c>
      <c r="L200" s="673">
        <v>3136</v>
      </c>
      <c r="M200" s="674" t="s">
        <v>967</v>
      </c>
    </row>
    <row r="201" spans="1:13" ht="18" customHeight="1">
      <c r="A201" s="943"/>
      <c r="B201" s="937"/>
      <c r="C201" s="669" t="s">
        <v>337</v>
      </c>
      <c r="D201" s="670">
        <v>53823576205</v>
      </c>
      <c r="E201" s="671">
        <v>0</v>
      </c>
      <c r="F201" s="670">
        <v>0</v>
      </c>
      <c r="G201" s="671">
        <v>0</v>
      </c>
      <c r="H201" s="670">
        <v>0</v>
      </c>
      <c r="I201" s="940"/>
      <c r="J201" s="751" t="s">
        <v>974</v>
      </c>
      <c r="K201" s="672">
        <v>391950000000</v>
      </c>
      <c r="L201" s="673"/>
      <c r="M201" s="674" t="s">
        <v>759</v>
      </c>
    </row>
    <row r="202" spans="1:13" ht="18" customHeight="1">
      <c r="A202" s="943"/>
      <c r="B202" s="937"/>
      <c r="C202" s="669" t="s">
        <v>337</v>
      </c>
      <c r="D202" s="670">
        <v>138326801618</v>
      </c>
      <c r="E202" s="671">
        <v>0</v>
      </c>
      <c r="F202" s="670">
        <v>0</v>
      </c>
      <c r="G202" s="671">
        <v>0</v>
      </c>
      <c r="H202" s="670">
        <v>0</v>
      </c>
      <c r="I202" s="940"/>
      <c r="J202" s="751" t="s">
        <v>892</v>
      </c>
      <c r="K202" s="672">
        <v>221000000000</v>
      </c>
      <c r="L202" s="673" t="s">
        <v>975</v>
      </c>
      <c r="M202" s="674" t="s">
        <v>949</v>
      </c>
    </row>
    <row r="203" spans="1:13" ht="18" customHeight="1">
      <c r="A203" s="943"/>
      <c r="B203" s="937"/>
      <c r="C203" s="669" t="s">
        <v>337</v>
      </c>
      <c r="D203" s="670">
        <v>307858333333</v>
      </c>
      <c r="E203" s="671">
        <v>0</v>
      </c>
      <c r="F203" s="670">
        <v>0</v>
      </c>
      <c r="G203" s="671">
        <v>0</v>
      </c>
      <c r="H203" s="670">
        <v>0</v>
      </c>
      <c r="I203" s="940"/>
      <c r="J203" s="751" t="s">
        <v>892</v>
      </c>
      <c r="K203" s="672">
        <v>381000000000</v>
      </c>
      <c r="L203" s="673" t="s">
        <v>976</v>
      </c>
      <c r="M203" s="674" t="s">
        <v>977</v>
      </c>
    </row>
    <row r="204" spans="1:13" ht="19.5">
      <c r="A204" s="943"/>
      <c r="B204" s="937"/>
      <c r="C204" s="669" t="s">
        <v>338</v>
      </c>
      <c r="D204" s="670">
        <v>103535409445</v>
      </c>
      <c r="E204" s="671">
        <v>0</v>
      </c>
      <c r="F204" s="670">
        <v>0</v>
      </c>
      <c r="G204" s="671">
        <v>0</v>
      </c>
      <c r="H204" s="670">
        <v>0</v>
      </c>
      <c r="I204" s="940"/>
      <c r="J204" s="751" t="s">
        <v>305</v>
      </c>
      <c r="K204" s="672">
        <v>45000000000</v>
      </c>
      <c r="L204" s="673">
        <v>2529</v>
      </c>
      <c r="M204" s="674" t="s">
        <v>973</v>
      </c>
    </row>
    <row r="205" spans="1:13" ht="18" customHeight="1" thickBot="1">
      <c r="A205" s="943"/>
      <c r="B205" s="937"/>
      <c r="C205" s="669" t="s">
        <v>338</v>
      </c>
      <c r="D205" s="670">
        <v>239250905056</v>
      </c>
      <c r="E205" s="671">
        <v>0</v>
      </c>
      <c r="F205" s="670">
        <v>0</v>
      </c>
      <c r="G205" s="671">
        <v>0</v>
      </c>
      <c r="H205" s="670">
        <v>0</v>
      </c>
      <c r="I205" s="940"/>
      <c r="J205" s="751" t="s">
        <v>892</v>
      </c>
      <c r="K205" s="679">
        <v>287380000000</v>
      </c>
      <c r="L205" s="680">
        <v>2904</v>
      </c>
      <c r="M205" s="681" t="s">
        <v>956</v>
      </c>
    </row>
    <row r="206" spans="1:13" ht="18" customHeight="1">
      <c r="A206" s="943"/>
      <c r="B206" s="937"/>
      <c r="C206" s="690" t="s">
        <v>338</v>
      </c>
      <c r="D206" s="670">
        <v>127054028090</v>
      </c>
      <c r="E206" s="671">
        <v>0</v>
      </c>
      <c r="F206" s="670">
        <v>0</v>
      </c>
      <c r="G206" s="671">
        <v>0</v>
      </c>
      <c r="H206" s="670">
        <v>0</v>
      </c>
      <c r="I206" s="940"/>
      <c r="J206" s="754" t="s">
        <v>892</v>
      </c>
      <c r="K206" s="666">
        <v>153510000000</v>
      </c>
      <c r="L206" s="667">
        <v>2904</v>
      </c>
      <c r="M206" s="668" t="s">
        <v>956</v>
      </c>
    </row>
    <row r="207" spans="1:13" ht="18" customHeight="1">
      <c r="A207" s="943"/>
      <c r="B207" s="937"/>
      <c r="C207" s="669" t="s">
        <v>338</v>
      </c>
      <c r="D207" s="670">
        <v>102750000000</v>
      </c>
      <c r="E207" s="671">
        <v>0</v>
      </c>
      <c r="F207" s="670">
        <v>0</v>
      </c>
      <c r="G207" s="671">
        <v>0</v>
      </c>
      <c r="H207" s="670">
        <v>0</v>
      </c>
      <c r="I207" s="940"/>
      <c r="J207" s="751" t="s">
        <v>892</v>
      </c>
      <c r="K207" s="672">
        <v>125400000000</v>
      </c>
      <c r="L207" s="673">
        <v>2904</v>
      </c>
      <c r="M207" s="674" t="s">
        <v>956</v>
      </c>
    </row>
    <row r="208" spans="1:13" ht="18" customHeight="1">
      <c r="A208" s="943"/>
      <c r="B208" s="937"/>
      <c r="C208" s="669" t="s">
        <v>338</v>
      </c>
      <c r="D208" s="670">
        <v>255590277778</v>
      </c>
      <c r="E208" s="671">
        <v>0</v>
      </c>
      <c r="F208" s="670">
        <v>0</v>
      </c>
      <c r="G208" s="671">
        <v>0</v>
      </c>
      <c r="H208" s="670">
        <v>0</v>
      </c>
      <c r="I208" s="940"/>
      <c r="J208" s="751" t="s">
        <v>892</v>
      </c>
      <c r="K208" s="672">
        <v>317250000000</v>
      </c>
      <c r="L208" s="673">
        <v>2904</v>
      </c>
      <c r="M208" s="674" t="s">
        <v>956</v>
      </c>
    </row>
    <row r="209" spans="1:13" ht="18" customHeight="1">
      <c r="A209" s="943"/>
      <c r="B209" s="937"/>
      <c r="C209" s="669" t="s">
        <v>338</v>
      </c>
      <c r="D209" s="670">
        <v>176273458056</v>
      </c>
      <c r="E209" s="671">
        <v>0</v>
      </c>
      <c r="F209" s="670">
        <v>0</v>
      </c>
      <c r="G209" s="671">
        <v>0</v>
      </c>
      <c r="H209" s="670">
        <v>0</v>
      </c>
      <c r="I209" s="940"/>
      <c r="J209" s="751" t="s">
        <v>892</v>
      </c>
      <c r="K209" s="672">
        <v>218800000000</v>
      </c>
      <c r="L209" s="673">
        <v>2904</v>
      </c>
      <c r="M209" s="674" t="s">
        <v>956</v>
      </c>
    </row>
    <row r="210" spans="1:13" ht="18" customHeight="1">
      <c r="A210" s="943"/>
      <c r="B210" s="937"/>
      <c r="C210" s="669" t="s">
        <v>338</v>
      </c>
      <c r="D210" s="670">
        <v>126398076923</v>
      </c>
      <c r="E210" s="671">
        <v>0</v>
      </c>
      <c r="F210" s="670">
        <v>0</v>
      </c>
      <c r="G210" s="671">
        <v>0</v>
      </c>
      <c r="H210" s="670">
        <v>0</v>
      </c>
      <c r="I210" s="940"/>
      <c r="J210" s="751" t="s">
        <v>892</v>
      </c>
      <c r="K210" s="672">
        <v>159894000000</v>
      </c>
      <c r="L210" s="673">
        <v>2904</v>
      </c>
      <c r="M210" s="674" t="s">
        <v>956</v>
      </c>
    </row>
    <row r="211" spans="1:13" ht="18" customHeight="1">
      <c r="A211" s="943"/>
      <c r="B211" s="937"/>
      <c r="C211" s="669" t="s">
        <v>595</v>
      </c>
      <c r="D211" s="670">
        <v>0</v>
      </c>
      <c r="E211" s="671">
        <v>0</v>
      </c>
      <c r="F211" s="670">
        <v>30000000000</v>
      </c>
      <c r="G211" s="671">
        <v>13500000000</v>
      </c>
      <c r="H211" s="670">
        <v>0</v>
      </c>
      <c r="I211" s="940"/>
      <c r="J211" s="751" t="s">
        <v>952</v>
      </c>
      <c r="K211" s="672">
        <v>66000000000</v>
      </c>
      <c r="L211" s="673" t="s">
        <v>761</v>
      </c>
      <c r="M211" s="674" t="s">
        <v>978</v>
      </c>
    </row>
    <row r="212" spans="1:13" ht="18" customHeight="1">
      <c r="A212" s="943"/>
      <c r="B212" s="937"/>
      <c r="C212" s="669" t="s">
        <v>595</v>
      </c>
      <c r="D212" s="670">
        <v>48349416024</v>
      </c>
      <c r="E212" s="671">
        <v>0</v>
      </c>
      <c r="F212" s="670">
        <v>0</v>
      </c>
      <c r="G212" s="671">
        <v>0</v>
      </c>
      <c r="H212" s="670">
        <v>0</v>
      </c>
      <c r="I212" s="940"/>
      <c r="J212" s="751" t="s">
        <v>974</v>
      </c>
      <c r="K212" s="672">
        <v>126000000000</v>
      </c>
      <c r="L212" s="673" t="s">
        <v>762</v>
      </c>
      <c r="M212" s="674" t="s">
        <v>763</v>
      </c>
    </row>
    <row r="213" spans="1:13" ht="18" customHeight="1">
      <c r="A213" s="943"/>
      <c r="B213" s="937"/>
      <c r="C213" s="669" t="s">
        <v>595</v>
      </c>
      <c r="D213" s="670">
        <v>144297375991</v>
      </c>
      <c r="E213" s="671">
        <v>0</v>
      </c>
      <c r="F213" s="670">
        <v>0</v>
      </c>
      <c r="G213" s="671">
        <v>0</v>
      </c>
      <c r="H213" s="670">
        <v>0</v>
      </c>
      <c r="I213" s="940"/>
      <c r="J213" s="751" t="s">
        <v>940</v>
      </c>
      <c r="K213" s="672">
        <v>407000000000</v>
      </c>
      <c r="L213" s="673" t="s">
        <v>979</v>
      </c>
      <c r="M213" s="674" t="s">
        <v>770</v>
      </c>
    </row>
    <row r="214" spans="1:13" ht="18" customHeight="1">
      <c r="A214" s="943"/>
      <c r="B214" s="937"/>
      <c r="C214" s="669" t="s">
        <v>595</v>
      </c>
      <c r="D214" s="670">
        <v>99917357859</v>
      </c>
      <c r="E214" s="671">
        <v>0</v>
      </c>
      <c r="F214" s="670">
        <v>0</v>
      </c>
      <c r="G214" s="671">
        <v>0</v>
      </c>
      <c r="H214" s="670">
        <v>0</v>
      </c>
      <c r="I214" s="940"/>
      <c r="J214" s="751" t="s">
        <v>892</v>
      </c>
      <c r="K214" s="672">
        <v>131000000000</v>
      </c>
      <c r="L214" s="673" t="s">
        <v>980</v>
      </c>
      <c r="M214" s="674" t="s">
        <v>891</v>
      </c>
    </row>
    <row r="215" spans="1:13" ht="18" customHeight="1">
      <c r="A215" s="943"/>
      <c r="B215" s="937"/>
      <c r="C215" s="669" t="s">
        <v>771</v>
      </c>
      <c r="D215" s="670">
        <v>321785920542</v>
      </c>
      <c r="E215" s="671">
        <v>0</v>
      </c>
      <c r="F215" s="670">
        <v>0</v>
      </c>
      <c r="G215" s="671">
        <v>0</v>
      </c>
      <c r="H215" s="670">
        <v>0</v>
      </c>
      <c r="I215" s="940"/>
      <c r="J215" s="751" t="s">
        <v>974</v>
      </c>
      <c r="K215" s="672">
        <v>441000000000</v>
      </c>
      <c r="L215" s="673">
        <v>44353</v>
      </c>
      <c r="M215" s="674" t="s">
        <v>772</v>
      </c>
    </row>
    <row r="216" spans="1:13" ht="18" customHeight="1">
      <c r="A216" s="943"/>
      <c r="B216" s="937"/>
      <c r="C216" s="669" t="s">
        <v>981</v>
      </c>
      <c r="D216" s="670">
        <v>104510934673</v>
      </c>
      <c r="E216" s="671">
        <v>0</v>
      </c>
      <c r="F216" s="670">
        <v>0</v>
      </c>
      <c r="G216" s="671">
        <v>0</v>
      </c>
      <c r="H216" s="670">
        <v>0</v>
      </c>
      <c r="I216" s="940"/>
      <c r="J216" s="751" t="s">
        <v>940</v>
      </c>
      <c r="K216" s="672">
        <v>158000000000</v>
      </c>
      <c r="L216" s="673" t="s">
        <v>982</v>
      </c>
      <c r="M216" s="674" t="s">
        <v>983</v>
      </c>
    </row>
    <row r="217" spans="1:13" ht="18" customHeight="1">
      <c r="A217" s="943"/>
      <c r="B217" s="937"/>
      <c r="C217" s="669" t="s">
        <v>499</v>
      </c>
      <c r="D217" s="670">
        <v>10311633279</v>
      </c>
      <c r="E217" s="671">
        <v>0</v>
      </c>
      <c r="F217" s="670">
        <v>0</v>
      </c>
      <c r="G217" s="671">
        <v>0</v>
      </c>
      <c r="H217" s="670">
        <v>0</v>
      </c>
      <c r="I217" s="940"/>
      <c r="J217" s="751" t="s">
        <v>933</v>
      </c>
      <c r="K217" s="672">
        <v>64855342380</v>
      </c>
      <c r="L217" s="673"/>
      <c r="M217" s="674" t="s">
        <v>764</v>
      </c>
    </row>
    <row r="218" spans="1:13" ht="18" customHeight="1" thickBot="1">
      <c r="A218" s="944"/>
      <c r="B218" s="938"/>
      <c r="C218" s="675" t="s">
        <v>500</v>
      </c>
      <c r="D218" s="676">
        <v>1516853448276</v>
      </c>
      <c r="E218" s="677">
        <v>0</v>
      </c>
      <c r="F218" s="676">
        <v>0</v>
      </c>
      <c r="G218" s="677">
        <v>0</v>
      </c>
      <c r="H218" s="676">
        <v>0</v>
      </c>
      <c r="I218" s="941"/>
      <c r="J218" s="752" t="s">
        <v>892</v>
      </c>
      <c r="K218" s="679">
        <v>1700000000000</v>
      </c>
      <c r="L218" s="680">
        <v>3166</v>
      </c>
      <c r="M218" s="681" t="s">
        <v>984</v>
      </c>
    </row>
    <row r="219" spans="1:13" ht="18" customHeight="1">
      <c r="A219" s="942" t="s">
        <v>749</v>
      </c>
      <c r="B219" s="936" t="s">
        <v>780</v>
      </c>
      <c r="C219" s="663" t="s">
        <v>985</v>
      </c>
      <c r="D219" s="664">
        <v>48438378739</v>
      </c>
      <c r="E219" s="665">
        <v>0</v>
      </c>
      <c r="F219" s="664">
        <v>0</v>
      </c>
      <c r="G219" s="665">
        <v>0</v>
      </c>
      <c r="H219" s="664">
        <v>1347930000000</v>
      </c>
      <c r="I219" s="939">
        <f>SUM(D219:E227,G219:H227)</f>
        <v>4397909804674</v>
      </c>
      <c r="J219" s="750" t="s">
        <v>892</v>
      </c>
      <c r="K219" s="666">
        <v>66000000000</v>
      </c>
      <c r="L219" s="667" t="s">
        <v>986</v>
      </c>
      <c r="M219" s="668" t="s">
        <v>987</v>
      </c>
    </row>
    <row r="220" spans="1:13" ht="18" customHeight="1">
      <c r="A220" s="943"/>
      <c r="B220" s="937"/>
      <c r="C220" s="669" t="s">
        <v>781</v>
      </c>
      <c r="D220" s="670">
        <v>0</v>
      </c>
      <c r="E220" s="671">
        <v>0</v>
      </c>
      <c r="F220" s="670">
        <v>150000000000</v>
      </c>
      <c r="G220" s="671">
        <v>73500000000</v>
      </c>
      <c r="H220" s="670">
        <v>0</v>
      </c>
      <c r="I220" s="940"/>
      <c r="J220" s="751" t="s">
        <v>892</v>
      </c>
      <c r="K220" s="672">
        <v>176400000000</v>
      </c>
      <c r="L220" s="673">
        <v>1910890</v>
      </c>
      <c r="M220" s="674" t="s">
        <v>988</v>
      </c>
    </row>
    <row r="221" spans="1:13" ht="18" customHeight="1">
      <c r="A221" s="943"/>
      <c r="B221" s="937"/>
      <c r="C221" s="669" t="s">
        <v>781</v>
      </c>
      <c r="D221" s="670">
        <v>0</v>
      </c>
      <c r="E221" s="671">
        <v>0</v>
      </c>
      <c r="F221" s="670">
        <v>59278493001</v>
      </c>
      <c r="G221" s="671">
        <v>23711397200</v>
      </c>
      <c r="H221" s="670">
        <v>0</v>
      </c>
      <c r="I221" s="940"/>
      <c r="J221" s="751" t="s">
        <v>892</v>
      </c>
      <c r="K221" s="672">
        <v>56700000000</v>
      </c>
      <c r="L221" s="673" t="s">
        <v>782</v>
      </c>
      <c r="M221" s="674" t="s">
        <v>783</v>
      </c>
    </row>
    <row r="222" spans="1:13" ht="18" customHeight="1">
      <c r="A222" s="943"/>
      <c r="B222" s="937"/>
      <c r="C222" s="669" t="s">
        <v>781</v>
      </c>
      <c r="D222" s="670">
        <v>30475862069</v>
      </c>
      <c r="E222" s="671">
        <v>0</v>
      </c>
      <c r="F222" s="670">
        <v>0</v>
      </c>
      <c r="G222" s="671">
        <v>0</v>
      </c>
      <c r="H222" s="670">
        <v>0</v>
      </c>
      <c r="I222" s="940"/>
      <c r="J222" s="751" t="s">
        <v>892</v>
      </c>
      <c r="K222" s="672">
        <v>36000000000</v>
      </c>
      <c r="L222" s="673">
        <v>3126</v>
      </c>
      <c r="M222" s="674" t="s">
        <v>989</v>
      </c>
    </row>
    <row r="223" spans="1:13" ht="18" customHeight="1">
      <c r="A223" s="943"/>
      <c r="B223" s="937"/>
      <c r="C223" s="669" t="s">
        <v>781</v>
      </c>
      <c r="D223" s="670">
        <v>50760057471</v>
      </c>
      <c r="E223" s="671">
        <v>0</v>
      </c>
      <c r="F223" s="670">
        <v>0</v>
      </c>
      <c r="G223" s="671">
        <v>0</v>
      </c>
      <c r="H223" s="670">
        <v>0</v>
      </c>
      <c r="I223" s="940"/>
      <c r="J223" s="751" t="s">
        <v>892</v>
      </c>
      <c r="K223" s="672">
        <v>60000000000</v>
      </c>
      <c r="L223" s="673">
        <v>3126</v>
      </c>
      <c r="M223" s="674" t="s">
        <v>989</v>
      </c>
    </row>
    <row r="224" spans="1:13" ht="18" customHeight="1">
      <c r="A224" s="943"/>
      <c r="B224" s="937"/>
      <c r="C224" s="669" t="s">
        <v>781</v>
      </c>
      <c r="D224" s="670">
        <v>252643678161</v>
      </c>
      <c r="E224" s="671">
        <v>0</v>
      </c>
      <c r="F224" s="670">
        <v>0</v>
      </c>
      <c r="G224" s="671">
        <v>0</v>
      </c>
      <c r="H224" s="670">
        <v>0</v>
      </c>
      <c r="I224" s="940"/>
      <c r="J224" s="751" t="s">
        <v>892</v>
      </c>
      <c r="K224" s="672">
        <v>300000000000</v>
      </c>
      <c r="L224" s="673">
        <v>3126</v>
      </c>
      <c r="M224" s="674" t="s">
        <v>989</v>
      </c>
    </row>
    <row r="225" spans="1:13" ht="18" customHeight="1">
      <c r="A225" s="943"/>
      <c r="B225" s="937"/>
      <c r="C225" s="669" t="s">
        <v>781</v>
      </c>
      <c r="D225" s="670">
        <v>301387931034</v>
      </c>
      <c r="E225" s="671">
        <v>0</v>
      </c>
      <c r="F225" s="670">
        <v>0</v>
      </c>
      <c r="G225" s="671">
        <v>0</v>
      </c>
      <c r="H225" s="670">
        <v>0</v>
      </c>
      <c r="I225" s="940"/>
      <c r="J225" s="751" t="s">
        <v>892</v>
      </c>
      <c r="K225" s="672">
        <v>360000000000</v>
      </c>
      <c r="L225" s="673">
        <v>3126</v>
      </c>
      <c r="M225" s="674" t="s">
        <v>989</v>
      </c>
    </row>
    <row r="226" spans="1:13" ht="18" customHeight="1">
      <c r="A226" s="943"/>
      <c r="B226" s="937"/>
      <c r="C226" s="669" t="s">
        <v>784</v>
      </c>
      <c r="D226" s="670">
        <v>2018750000000</v>
      </c>
      <c r="E226" s="671">
        <v>0</v>
      </c>
      <c r="F226" s="670">
        <v>0</v>
      </c>
      <c r="G226" s="671">
        <v>0</v>
      </c>
      <c r="H226" s="670">
        <v>0</v>
      </c>
      <c r="I226" s="940"/>
      <c r="J226" s="751" t="s">
        <v>892</v>
      </c>
      <c r="K226" s="672">
        <v>7104000000000</v>
      </c>
      <c r="L226" s="673">
        <v>3164</v>
      </c>
      <c r="M226" s="674" t="s">
        <v>990</v>
      </c>
    </row>
    <row r="227" spans="1:13" ht="18" customHeight="1" thickBot="1">
      <c r="A227" s="944"/>
      <c r="B227" s="938"/>
      <c r="C227" s="675" t="s">
        <v>784</v>
      </c>
      <c r="D227" s="676">
        <v>250312500000</v>
      </c>
      <c r="E227" s="677">
        <v>0</v>
      </c>
      <c r="F227" s="676">
        <v>0</v>
      </c>
      <c r="G227" s="677">
        <v>0</v>
      </c>
      <c r="H227" s="676">
        <v>0</v>
      </c>
      <c r="I227" s="941"/>
      <c r="J227" s="752" t="s">
        <v>892</v>
      </c>
      <c r="K227" s="679">
        <v>334500000000</v>
      </c>
      <c r="L227" s="680">
        <v>3164</v>
      </c>
      <c r="M227" s="681" t="s">
        <v>990</v>
      </c>
    </row>
    <row r="228" spans="1:13" ht="18" customHeight="1">
      <c r="A228" s="942" t="s">
        <v>674</v>
      </c>
      <c r="B228" s="936" t="s">
        <v>991</v>
      </c>
      <c r="C228" s="663" t="s">
        <v>992</v>
      </c>
      <c r="D228" s="664">
        <v>0</v>
      </c>
      <c r="E228" s="665">
        <v>0</v>
      </c>
      <c r="F228" s="664">
        <v>167028759777</v>
      </c>
      <c r="G228" s="665">
        <v>83514379888.5</v>
      </c>
      <c r="H228" s="664">
        <v>0</v>
      </c>
      <c r="I228" s="939">
        <f>SUM(D228:E278,G228:H278)</f>
        <v>3655144593229.927</v>
      </c>
      <c r="J228" s="750" t="s">
        <v>993</v>
      </c>
      <c r="K228" s="666">
        <v>199360000000</v>
      </c>
      <c r="L228" s="667">
        <v>0.70986</v>
      </c>
      <c r="M228" s="668" t="s">
        <v>712</v>
      </c>
    </row>
    <row r="229" spans="1:13" ht="18" customHeight="1">
      <c r="A229" s="943"/>
      <c r="B229" s="937"/>
      <c r="C229" s="669" t="s">
        <v>992</v>
      </c>
      <c r="D229" s="670">
        <v>0</v>
      </c>
      <c r="E229" s="671">
        <v>0</v>
      </c>
      <c r="F229" s="670">
        <v>187800000000</v>
      </c>
      <c r="G229" s="671">
        <v>93900000000</v>
      </c>
      <c r="H229" s="670">
        <v>0</v>
      </c>
      <c r="I229" s="940"/>
      <c r="J229" s="751" t="s">
        <v>993</v>
      </c>
      <c r="K229" s="672">
        <v>224390000000</v>
      </c>
      <c r="L229" s="673">
        <v>70986</v>
      </c>
      <c r="M229" s="674" t="s">
        <v>712</v>
      </c>
    </row>
    <row r="230" spans="1:13" ht="18" customHeight="1">
      <c r="A230" s="943"/>
      <c r="B230" s="937"/>
      <c r="C230" s="669" t="s">
        <v>994</v>
      </c>
      <c r="D230" s="670">
        <v>0</v>
      </c>
      <c r="E230" s="671">
        <v>0</v>
      </c>
      <c r="F230" s="670">
        <v>2784423144</v>
      </c>
      <c r="G230" s="671">
        <v>1252990415</v>
      </c>
      <c r="H230" s="670">
        <v>0</v>
      </c>
      <c r="I230" s="940"/>
      <c r="J230" s="751" t="s">
        <v>952</v>
      </c>
      <c r="K230" s="672">
        <v>6150000000</v>
      </c>
      <c r="L230" s="673" t="s">
        <v>995</v>
      </c>
      <c r="M230" s="674" t="s">
        <v>996</v>
      </c>
    </row>
    <row r="231" spans="1:13" ht="18" customHeight="1">
      <c r="A231" s="943"/>
      <c r="B231" s="937"/>
      <c r="C231" s="669" t="s">
        <v>994</v>
      </c>
      <c r="D231" s="670">
        <v>0</v>
      </c>
      <c r="E231" s="671">
        <v>0</v>
      </c>
      <c r="F231" s="670">
        <v>10786439898</v>
      </c>
      <c r="G231" s="671">
        <v>4853897954.5</v>
      </c>
      <c r="H231" s="670">
        <v>0</v>
      </c>
      <c r="I231" s="940"/>
      <c r="J231" s="751" t="s">
        <v>952</v>
      </c>
      <c r="K231" s="672">
        <v>23365000000</v>
      </c>
      <c r="L231" s="673" t="s">
        <v>997</v>
      </c>
      <c r="M231" s="674" t="s">
        <v>998</v>
      </c>
    </row>
    <row r="232" spans="1:13" ht="18" customHeight="1">
      <c r="A232" s="943"/>
      <c r="B232" s="937"/>
      <c r="C232" s="669" t="s">
        <v>994</v>
      </c>
      <c r="D232" s="670">
        <v>0</v>
      </c>
      <c r="E232" s="671">
        <v>0</v>
      </c>
      <c r="F232" s="670">
        <v>4304517025</v>
      </c>
      <c r="G232" s="671">
        <v>1937032661.5</v>
      </c>
      <c r="H232" s="670">
        <v>0</v>
      </c>
      <c r="I232" s="940"/>
      <c r="J232" s="751" t="s">
        <v>892</v>
      </c>
      <c r="K232" s="672">
        <v>4648878386</v>
      </c>
      <c r="L232" s="673"/>
      <c r="M232" s="674" t="s">
        <v>999</v>
      </c>
    </row>
    <row r="233" spans="1:13" ht="18" customHeight="1">
      <c r="A233" s="943"/>
      <c r="B233" s="937"/>
      <c r="C233" s="669" t="s">
        <v>994</v>
      </c>
      <c r="D233" s="670">
        <v>0</v>
      </c>
      <c r="E233" s="671">
        <v>0</v>
      </c>
      <c r="F233" s="670">
        <v>128123524</v>
      </c>
      <c r="G233" s="671">
        <v>57655586</v>
      </c>
      <c r="H233" s="670">
        <v>0</v>
      </c>
      <c r="I233" s="940"/>
      <c r="J233" s="751" t="s">
        <v>892</v>
      </c>
      <c r="K233" s="672">
        <v>138373675</v>
      </c>
      <c r="L233" s="673">
        <v>23892</v>
      </c>
      <c r="M233" s="674" t="s">
        <v>1000</v>
      </c>
    </row>
    <row r="234" spans="1:13" ht="18" customHeight="1">
      <c r="A234" s="943"/>
      <c r="B234" s="937"/>
      <c r="C234" s="669" t="s">
        <v>994</v>
      </c>
      <c r="D234" s="670">
        <v>0</v>
      </c>
      <c r="E234" s="671">
        <v>0</v>
      </c>
      <c r="F234" s="670">
        <v>921600000</v>
      </c>
      <c r="G234" s="671">
        <v>414720000</v>
      </c>
      <c r="H234" s="670">
        <v>0</v>
      </c>
      <c r="I234" s="940"/>
      <c r="J234" s="751" t="s">
        <v>892</v>
      </c>
      <c r="K234" s="672">
        <v>996000000</v>
      </c>
      <c r="L234" s="673">
        <v>24227</v>
      </c>
      <c r="M234" s="674" t="s">
        <v>1001</v>
      </c>
    </row>
    <row r="235" spans="1:13" ht="18" customHeight="1">
      <c r="A235" s="943"/>
      <c r="B235" s="937"/>
      <c r="C235" s="669" t="s">
        <v>994</v>
      </c>
      <c r="D235" s="670">
        <v>0</v>
      </c>
      <c r="E235" s="671">
        <v>0</v>
      </c>
      <c r="F235" s="670">
        <v>21222000000</v>
      </c>
      <c r="G235" s="671">
        <v>10080450000</v>
      </c>
      <c r="H235" s="670">
        <v>0</v>
      </c>
      <c r="I235" s="940"/>
      <c r="J235" s="751" t="s">
        <v>1002</v>
      </c>
      <c r="K235" s="672">
        <v>25042200000</v>
      </c>
      <c r="L235" s="673">
        <v>24227</v>
      </c>
      <c r="M235" s="674" t="s">
        <v>1001</v>
      </c>
    </row>
    <row r="236" spans="1:13" ht="18" customHeight="1">
      <c r="A236" s="943"/>
      <c r="B236" s="937"/>
      <c r="C236" s="669" t="s">
        <v>994</v>
      </c>
      <c r="D236" s="670">
        <v>0</v>
      </c>
      <c r="E236" s="671">
        <v>0</v>
      </c>
      <c r="F236" s="670">
        <v>18819293821</v>
      </c>
      <c r="G236" s="671">
        <v>8468682219.5</v>
      </c>
      <c r="H236" s="670">
        <v>0</v>
      </c>
      <c r="I236" s="940"/>
      <c r="J236" s="751" t="s">
        <v>880</v>
      </c>
      <c r="K236" s="672">
        <v>22211929382</v>
      </c>
      <c r="L236" s="673">
        <v>24227</v>
      </c>
      <c r="M236" s="674" t="s">
        <v>1001</v>
      </c>
    </row>
    <row r="237" spans="1:13" ht="18" customHeight="1">
      <c r="A237" s="943"/>
      <c r="B237" s="937"/>
      <c r="C237" s="669" t="s">
        <v>994</v>
      </c>
      <c r="D237" s="670">
        <v>0</v>
      </c>
      <c r="E237" s="671">
        <v>0</v>
      </c>
      <c r="F237" s="670">
        <v>30935000000</v>
      </c>
      <c r="G237" s="671">
        <v>13920750000</v>
      </c>
      <c r="H237" s="670">
        <v>0</v>
      </c>
      <c r="I237" s="940"/>
      <c r="J237" s="751" t="s">
        <v>880</v>
      </c>
      <c r="K237" s="672">
        <v>36503500000</v>
      </c>
      <c r="L237" s="673">
        <v>35618</v>
      </c>
      <c r="M237" s="674" t="s">
        <v>1003</v>
      </c>
    </row>
    <row r="238" spans="1:13" ht="18" customHeight="1">
      <c r="A238" s="943"/>
      <c r="B238" s="937"/>
      <c r="C238" s="669" t="s">
        <v>994</v>
      </c>
      <c r="D238" s="670">
        <v>0</v>
      </c>
      <c r="E238" s="671">
        <v>0</v>
      </c>
      <c r="F238" s="670">
        <v>891000000</v>
      </c>
      <c r="G238" s="671">
        <v>400950000</v>
      </c>
      <c r="H238" s="670">
        <v>0</v>
      </c>
      <c r="I238" s="940"/>
      <c r="J238" s="751" t="s">
        <v>880</v>
      </c>
      <c r="K238" s="672">
        <v>1059100000</v>
      </c>
      <c r="L238" s="673">
        <v>35618</v>
      </c>
      <c r="M238" s="674" t="s">
        <v>1003</v>
      </c>
    </row>
    <row r="239" spans="1:13" ht="15" customHeight="1">
      <c r="A239" s="943"/>
      <c r="B239" s="937"/>
      <c r="C239" s="669" t="s">
        <v>994</v>
      </c>
      <c r="D239" s="670">
        <v>0</v>
      </c>
      <c r="E239" s="671">
        <v>0</v>
      </c>
      <c r="F239" s="670">
        <v>182000000</v>
      </c>
      <c r="G239" s="671">
        <v>81900000</v>
      </c>
      <c r="H239" s="670">
        <v>0</v>
      </c>
      <c r="I239" s="940"/>
      <c r="J239" s="751" t="s">
        <v>880</v>
      </c>
      <c r="K239" s="672">
        <v>218200000</v>
      </c>
      <c r="L239" s="673" t="s">
        <v>1004</v>
      </c>
      <c r="M239" s="674" t="s">
        <v>720</v>
      </c>
    </row>
    <row r="240" spans="1:13" ht="15" customHeight="1">
      <c r="A240" s="943"/>
      <c r="B240" s="937"/>
      <c r="C240" s="669" t="s">
        <v>1005</v>
      </c>
      <c r="D240" s="670">
        <v>0</v>
      </c>
      <c r="E240" s="671">
        <v>0</v>
      </c>
      <c r="F240" s="670">
        <v>38000000000</v>
      </c>
      <c r="G240" s="671">
        <v>18050000000</v>
      </c>
      <c r="H240" s="670">
        <v>0</v>
      </c>
      <c r="I240" s="940"/>
      <c r="J240" s="751" t="s">
        <v>892</v>
      </c>
      <c r="K240" s="672">
        <v>44000000000</v>
      </c>
      <c r="L240" s="673">
        <v>899341</v>
      </c>
      <c r="M240" s="674" t="s">
        <v>1006</v>
      </c>
    </row>
    <row r="241" spans="1:13" ht="15" customHeight="1">
      <c r="A241" s="943"/>
      <c r="B241" s="937"/>
      <c r="C241" s="669" t="s">
        <v>1005</v>
      </c>
      <c r="D241" s="670">
        <v>0</v>
      </c>
      <c r="E241" s="671">
        <v>0</v>
      </c>
      <c r="F241" s="670">
        <v>12840816416</v>
      </c>
      <c r="G241" s="671">
        <v>6099387797.5</v>
      </c>
      <c r="H241" s="670">
        <v>0</v>
      </c>
      <c r="I241" s="940"/>
      <c r="J241" s="751" t="s">
        <v>892</v>
      </c>
      <c r="K241" s="672">
        <v>15000000000</v>
      </c>
      <c r="L241" s="673">
        <v>3010</v>
      </c>
      <c r="M241" s="674" t="s">
        <v>944</v>
      </c>
    </row>
    <row r="242" spans="1:13" ht="15" customHeight="1">
      <c r="A242" s="943"/>
      <c r="B242" s="937"/>
      <c r="C242" s="669" t="s">
        <v>1005</v>
      </c>
      <c r="D242" s="670">
        <v>0</v>
      </c>
      <c r="E242" s="671">
        <v>0</v>
      </c>
      <c r="F242" s="670">
        <v>13898411000</v>
      </c>
      <c r="G242" s="671">
        <v>6254284950</v>
      </c>
      <c r="H242" s="670">
        <v>0</v>
      </c>
      <c r="I242" s="940"/>
      <c r="J242" s="751" t="s">
        <v>892</v>
      </c>
      <c r="K242" s="672">
        <v>15100000000</v>
      </c>
      <c r="L242" s="673">
        <v>50926</v>
      </c>
      <c r="M242" s="674" t="s">
        <v>1007</v>
      </c>
    </row>
    <row r="243" spans="1:13" ht="15" customHeight="1">
      <c r="A243" s="943"/>
      <c r="B243" s="937"/>
      <c r="C243" s="669" t="s">
        <v>1005</v>
      </c>
      <c r="D243" s="670">
        <v>0</v>
      </c>
      <c r="E243" s="671">
        <v>0</v>
      </c>
      <c r="F243" s="670">
        <v>16661232575</v>
      </c>
      <c r="G243" s="671">
        <v>7497554659</v>
      </c>
      <c r="H243" s="670">
        <v>0</v>
      </c>
      <c r="I243" s="940"/>
      <c r="J243" s="751" t="s">
        <v>892</v>
      </c>
      <c r="K243" s="672">
        <v>18000000000</v>
      </c>
      <c r="L243" s="673">
        <v>130890</v>
      </c>
      <c r="M243" s="674" t="s">
        <v>1008</v>
      </c>
    </row>
    <row r="244" spans="1:13" ht="15" customHeight="1">
      <c r="A244" s="943"/>
      <c r="B244" s="937"/>
      <c r="C244" s="669" t="s">
        <v>1005</v>
      </c>
      <c r="D244" s="670">
        <v>0</v>
      </c>
      <c r="E244" s="671">
        <v>0</v>
      </c>
      <c r="F244" s="670">
        <v>2250000000</v>
      </c>
      <c r="G244" s="671">
        <v>1012500000</v>
      </c>
      <c r="H244" s="670">
        <v>0</v>
      </c>
      <c r="I244" s="940"/>
      <c r="J244" s="751" t="s">
        <v>892</v>
      </c>
      <c r="K244" s="672">
        <v>2500000000</v>
      </c>
      <c r="L244" s="673">
        <v>50587</v>
      </c>
      <c r="M244" s="674" t="s">
        <v>1009</v>
      </c>
    </row>
    <row r="245" spans="1:13" ht="15" customHeight="1">
      <c r="A245" s="943"/>
      <c r="B245" s="937"/>
      <c r="C245" s="669" t="s">
        <v>1005</v>
      </c>
      <c r="D245" s="670">
        <v>0</v>
      </c>
      <c r="E245" s="671">
        <v>0</v>
      </c>
      <c r="F245" s="670">
        <v>17300000000</v>
      </c>
      <c r="G245" s="671">
        <v>7785000000</v>
      </c>
      <c r="H245" s="670">
        <v>0</v>
      </c>
      <c r="I245" s="940"/>
      <c r="J245" s="751" t="s">
        <v>892</v>
      </c>
      <c r="K245" s="672">
        <v>20344800000</v>
      </c>
      <c r="L245" s="673"/>
      <c r="M245" s="674" t="s">
        <v>1009</v>
      </c>
    </row>
    <row r="246" spans="1:13" ht="15" customHeight="1">
      <c r="A246" s="943"/>
      <c r="B246" s="937"/>
      <c r="C246" s="669" t="s">
        <v>1005</v>
      </c>
      <c r="D246" s="670">
        <v>0</v>
      </c>
      <c r="E246" s="671">
        <v>0</v>
      </c>
      <c r="F246" s="670">
        <v>12123160711</v>
      </c>
      <c r="G246" s="671">
        <v>5455422320</v>
      </c>
      <c r="H246" s="670">
        <v>0</v>
      </c>
      <c r="I246" s="940"/>
      <c r="J246" s="751" t="s">
        <v>892</v>
      </c>
      <c r="K246" s="687">
        <v>14000000000</v>
      </c>
      <c r="L246" s="673"/>
      <c r="M246" s="689" t="s">
        <v>1010</v>
      </c>
    </row>
    <row r="247" spans="1:13" ht="15" customHeight="1">
      <c r="A247" s="943"/>
      <c r="B247" s="937"/>
      <c r="C247" s="690" t="s">
        <v>1005</v>
      </c>
      <c r="D247" s="670">
        <v>0</v>
      </c>
      <c r="E247" s="671">
        <v>0</v>
      </c>
      <c r="F247" s="670">
        <v>28000000000</v>
      </c>
      <c r="G247" s="671">
        <v>12600000000</v>
      </c>
      <c r="H247" s="670">
        <v>0</v>
      </c>
      <c r="I247" s="940"/>
      <c r="J247" s="754" t="s">
        <v>892</v>
      </c>
      <c r="K247" s="672">
        <v>33000000000</v>
      </c>
      <c r="L247" s="694">
        <v>11061</v>
      </c>
      <c r="M247" s="674" t="s">
        <v>791</v>
      </c>
    </row>
    <row r="248" spans="1:13" ht="15" customHeight="1">
      <c r="A248" s="943"/>
      <c r="B248" s="937"/>
      <c r="C248" s="669" t="s">
        <v>1005</v>
      </c>
      <c r="D248" s="670">
        <v>0</v>
      </c>
      <c r="E248" s="671">
        <v>0</v>
      </c>
      <c r="F248" s="670">
        <v>40000000000</v>
      </c>
      <c r="G248" s="671">
        <v>18000000000</v>
      </c>
      <c r="H248" s="670">
        <v>0</v>
      </c>
      <c r="I248" s="940"/>
      <c r="J248" s="751" t="s">
        <v>952</v>
      </c>
      <c r="K248" s="672">
        <v>88400000000</v>
      </c>
      <c r="L248" s="673">
        <v>50587</v>
      </c>
      <c r="M248" s="674" t="s">
        <v>1011</v>
      </c>
    </row>
    <row r="249" spans="1:13" ht="15" customHeight="1">
      <c r="A249" s="943"/>
      <c r="B249" s="937"/>
      <c r="C249" s="669" t="s">
        <v>1005</v>
      </c>
      <c r="D249" s="670">
        <v>0</v>
      </c>
      <c r="E249" s="671">
        <v>0</v>
      </c>
      <c r="F249" s="670">
        <v>10000000000</v>
      </c>
      <c r="G249" s="671">
        <v>4500000000</v>
      </c>
      <c r="H249" s="670">
        <v>0</v>
      </c>
      <c r="I249" s="940"/>
      <c r="J249" s="751" t="s">
        <v>952</v>
      </c>
      <c r="K249" s="672">
        <v>24500000000</v>
      </c>
      <c r="L249" s="673">
        <v>50587</v>
      </c>
      <c r="M249" s="674" t="s">
        <v>1011</v>
      </c>
    </row>
    <row r="250" spans="1:13" ht="15" customHeight="1">
      <c r="A250" s="943"/>
      <c r="B250" s="937"/>
      <c r="C250" s="669" t="s">
        <v>1005</v>
      </c>
      <c r="D250" s="670">
        <v>0</v>
      </c>
      <c r="E250" s="671">
        <v>0</v>
      </c>
      <c r="F250" s="670">
        <v>29980519846</v>
      </c>
      <c r="G250" s="671">
        <v>13491233930.5</v>
      </c>
      <c r="H250" s="670">
        <v>0</v>
      </c>
      <c r="I250" s="940"/>
      <c r="J250" s="751" t="s">
        <v>952</v>
      </c>
      <c r="K250" s="672">
        <v>64800000000</v>
      </c>
      <c r="L250" s="673">
        <v>7980</v>
      </c>
      <c r="M250" s="674" t="s">
        <v>1012</v>
      </c>
    </row>
    <row r="251" spans="1:13" ht="15" customHeight="1">
      <c r="A251" s="943"/>
      <c r="B251" s="937"/>
      <c r="C251" s="669" t="s">
        <v>1005</v>
      </c>
      <c r="D251" s="670">
        <v>0</v>
      </c>
      <c r="E251" s="671">
        <v>0</v>
      </c>
      <c r="F251" s="670">
        <v>82136717431</v>
      </c>
      <c r="G251" s="671">
        <v>36961522843</v>
      </c>
      <c r="H251" s="670">
        <v>0</v>
      </c>
      <c r="I251" s="940"/>
      <c r="J251" s="751" t="s">
        <v>952</v>
      </c>
      <c r="K251" s="672">
        <v>177415309648</v>
      </c>
      <c r="L251" s="673">
        <v>7980</v>
      </c>
      <c r="M251" s="674" t="s">
        <v>1012</v>
      </c>
    </row>
    <row r="252" spans="1:13" ht="15" customHeight="1">
      <c r="A252" s="943"/>
      <c r="B252" s="937"/>
      <c r="C252" s="669" t="s">
        <v>1005</v>
      </c>
      <c r="D252" s="670">
        <v>0</v>
      </c>
      <c r="E252" s="671">
        <v>0</v>
      </c>
      <c r="F252" s="670">
        <v>14222187492</v>
      </c>
      <c r="G252" s="671">
        <v>6399984371.5</v>
      </c>
      <c r="H252" s="670">
        <v>0</v>
      </c>
      <c r="I252" s="940"/>
      <c r="J252" s="751" t="s">
        <v>952</v>
      </c>
      <c r="K252" s="672">
        <v>30720000000</v>
      </c>
      <c r="L252" s="673">
        <v>7980</v>
      </c>
      <c r="M252" s="674" t="s">
        <v>1012</v>
      </c>
    </row>
    <row r="253" spans="1:13" ht="15" customHeight="1">
      <c r="A253" s="943"/>
      <c r="B253" s="937"/>
      <c r="C253" s="669" t="s">
        <v>1005</v>
      </c>
      <c r="D253" s="670">
        <v>45425328040</v>
      </c>
      <c r="E253" s="671">
        <v>0</v>
      </c>
      <c r="F253" s="670">
        <v>0</v>
      </c>
      <c r="G253" s="671">
        <v>0</v>
      </c>
      <c r="H253" s="670">
        <v>0</v>
      </c>
      <c r="I253" s="940"/>
      <c r="J253" s="751" t="s">
        <v>1013</v>
      </c>
      <c r="K253" s="672">
        <v>443000000000</v>
      </c>
      <c r="L253" s="673">
        <v>54132</v>
      </c>
      <c r="M253" s="674" t="s">
        <v>1014</v>
      </c>
    </row>
    <row r="254" spans="1:13" ht="15" customHeight="1">
      <c r="A254" s="943"/>
      <c r="B254" s="937"/>
      <c r="C254" s="669" t="s">
        <v>1015</v>
      </c>
      <c r="D254" s="670">
        <v>3077506849315</v>
      </c>
      <c r="E254" s="671">
        <v>0</v>
      </c>
      <c r="F254" s="670">
        <v>0</v>
      </c>
      <c r="G254" s="671">
        <v>0</v>
      </c>
      <c r="H254" s="670">
        <v>0</v>
      </c>
      <c r="I254" s="940"/>
      <c r="J254" s="751" t="s">
        <v>892</v>
      </c>
      <c r="K254" s="672">
        <v>5315000000000</v>
      </c>
      <c r="L254" s="673">
        <v>3045</v>
      </c>
      <c r="M254" s="674" t="s">
        <v>1016</v>
      </c>
    </row>
    <row r="255" spans="1:13" ht="15" customHeight="1">
      <c r="A255" s="943"/>
      <c r="B255" s="937"/>
      <c r="C255" s="669" t="s">
        <v>1017</v>
      </c>
      <c r="D255" s="670">
        <v>0</v>
      </c>
      <c r="E255" s="671">
        <v>0</v>
      </c>
      <c r="F255" s="670">
        <v>9155362985</v>
      </c>
      <c r="G255" s="671">
        <v>4119913343</v>
      </c>
      <c r="H255" s="670">
        <v>0</v>
      </c>
      <c r="I255" s="940"/>
      <c r="J255" s="751" t="s">
        <v>892</v>
      </c>
      <c r="K255" s="672">
        <v>9887800000</v>
      </c>
      <c r="L255" s="673">
        <v>13848</v>
      </c>
      <c r="M255" s="674" t="s">
        <v>1018</v>
      </c>
    </row>
    <row r="256" spans="1:13" ht="15" customHeight="1">
      <c r="A256" s="943"/>
      <c r="B256" s="937"/>
      <c r="C256" s="669" t="s">
        <v>1017</v>
      </c>
      <c r="D256" s="670">
        <v>0</v>
      </c>
      <c r="E256" s="671">
        <v>0</v>
      </c>
      <c r="F256" s="670">
        <v>6866522238</v>
      </c>
      <c r="G256" s="671">
        <v>3089935007.5</v>
      </c>
      <c r="H256" s="670">
        <v>0</v>
      </c>
      <c r="I256" s="940"/>
      <c r="J256" s="751" t="s">
        <v>892</v>
      </c>
      <c r="K256" s="672">
        <v>7420000000</v>
      </c>
      <c r="L256" s="673"/>
      <c r="M256" s="674" t="s">
        <v>1019</v>
      </c>
    </row>
    <row r="257" spans="1:13" ht="15" customHeight="1">
      <c r="A257" s="943"/>
      <c r="B257" s="937"/>
      <c r="C257" s="669" t="s">
        <v>1017</v>
      </c>
      <c r="D257" s="670">
        <v>0</v>
      </c>
      <c r="E257" s="671">
        <v>0</v>
      </c>
      <c r="F257" s="670">
        <v>13387615832</v>
      </c>
      <c r="G257" s="671">
        <v>6024427124.5</v>
      </c>
      <c r="H257" s="670">
        <v>0</v>
      </c>
      <c r="I257" s="940"/>
      <c r="J257" s="751" t="s">
        <v>892</v>
      </c>
      <c r="K257" s="672">
        <v>14458626000</v>
      </c>
      <c r="L257" s="673"/>
      <c r="M257" s="674" t="s">
        <v>1020</v>
      </c>
    </row>
    <row r="258" spans="1:13" ht="15" customHeight="1">
      <c r="A258" s="943"/>
      <c r="B258" s="937"/>
      <c r="C258" s="669" t="s">
        <v>1017</v>
      </c>
      <c r="D258" s="670">
        <v>0</v>
      </c>
      <c r="E258" s="671">
        <v>0</v>
      </c>
      <c r="F258" s="670">
        <v>13387615832</v>
      </c>
      <c r="G258" s="671">
        <v>6024427124.5</v>
      </c>
      <c r="H258" s="670">
        <v>0</v>
      </c>
      <c r="I258" s="940"/>
      <c r="J258" s="751" t="s">
        <v>892</v>
      </c>
      <c r="K258" s="672">
        <v>14500000000</v>
      </c>
      <c r="L258" s="673"/>
      <c r="M258" s="674" t="s">
        <v>1020</v>
      </c>
    </row>
    <row r="259" spans="1:13" ht="15" customHeight="1">
      <c r="A259" s="943"/>
      <c r="B259" s="937"/>
      <c r="C259" s="669" t="s">
        <v>1017</v>
      </c>
      <c r="D259" s="670">
        <v>0</v>
      </c>
      <c r="E259" s="671">
        <v>0</v>
      </c>
      <c r="F259" s="670">
        <v>11444210000</v>
      </c>
      <c r="G259" s="671">
        <v>5149894500</v>
      </c>
      <c r="H259" s="670">
        <v>0</v>
      </c>
      <c r="I259" s="940"/>
      <c r="J259" s="751" t="s">
        <v>892</v>
      </c>
      <c r="K259" s="672">
        <v>12360000000</v>
      </c>
      <c r="L259" s="673"/>
      <c r="M259" s="674" t="s">
        <v>1020</v>
      </c>
    </row>
    <row r="260" spans="1:13" ht="15" customHeight="1">
      <c r="A260" s="943"/>
      <c r="B260" s="937"/>
      <c r="C260" s="669" t="s">
        <v>1017</v>
      </c>
      <c r="D260" s="670">
        <v>0</v>
      </c>
      <c r="E260" s="671">
        <v>0</v>
      </c>
      <c r="F260" s="670">
        <v>1333000000</v>
      </c>
      <c r="G260" s="671">
        <v>599850000</v>
      </c>
      <c r="H260" s="670">
        <v>0</v>
      </c>
      <c r="I260" s="940"/>
      <c r="J260" s="751" t="s">
        <v>892</v>
      </c>
      <c r="K260" s="672">
        <v>1440000000</v>
      </c>
      <c r="L260" s="673">
        <v>13848</v>
      </c>
      <c r="M260" s="674" t="s">
        <v>1018</v>
      </c>
    </row>
    <row r="261" spans="1:13" ht="15" customHeight="1">
      <c r="A261" s="943"/>
      <c r="B261" s="937"/>
      <c r="C261" s="669" t="s">
        <v>1017</v>
      </c>
      <c r="D261" s="670">
        <v>0</v>
      </c>
      <c r="E261" s="671">
        <v>0</v>
      </c>
      <c r="F261" s="670">
        <v>7000000000</v>
      </c>
      <c r="G261" s="671">
        <v>3150000000</v>
      </c>
      <c r="H261" s="670">
        <v>0</v>
      </c>
      <c r="I261" s="940"/>
      <c r="J261" s="751" t="s">
        <v>892</v>
      </c>
      <c r="K261" s="672">
        <v>127560000000</v>
      </c>
      <c r="L261" s="673">
        <v>13848</v>
      </c>
      <c r="M261" s="674" t="s">
        <v>1018</v>
      </c>
    </row>
    <row r="262" spans="1:13" ht="15" customHeight="1">
      <c r="A262" s="943"/>
      <c r="B262" s="937"/>
      <c r="C262" s="669" t="s">
        <v>1017</v>
      </c>
      <c r="D262" s="670">
        <v>0</v>
      </c>
      <c r="E262" s="671">
        <v>0</v>
      </c>
      <c r="F262" s="670">
        <v>23317067548</v>
      </c>
      <c r="G262" s="671">
        <v>10492680397</v>
      </c>
      <c r="H262" s="670">
        <v>0</v>
      </c>
      <c r="I262" s="940"/>
      <c r="J262" s="751" t="s">
        <v>892</v>
      </c>
      <c r="K262" s="672">
        <v>25183000000</v>
      </c>
      <c r="L262" s="673">
        <v>13848</v>
      </c>
      <c r="M262" s="674" t="s">
        <v>1018</v>
      </c>
    </row>
    <row r="263" spans="1:13" ht="15" customHeight="1">
      <c r="A263" s="943"/>
      <c r="B263" s="937"/>
      <c r="C263" s="669" t="s">
        <v>1017</v>
      </c>
      <c r="D263" s="670">
        <v>0</v>
      </c>
      <c r="E263" s="671">
        <v>0</v>
      </c>
      <c r="F263" s="670">
        <v>8871600000</v>
      </c>
      <c r="G263" s="671">
        <v>3992220000</v>
      </c>
      <c r="H263" s="670">
        <v>0</v>
      </c>
      <c r="I263" s="940"/>
      <c r="J263" s="751" t="s">
        <v>892</v>
      </c>
      <c r="K263" s="672">
        <v>9581328000</v>
      </c>
      <c r="L263" s="673">
        <v>13848</v>
      </c>
      <c r="M263" s="674" t="s">
        <v>1018</v>
      </c>
    </row>
    <row r="264" spans="1:13" ht="15" customHeight="1">
      <c r="A264" s="943"/>
      <c r="B264" s="937"/>
      <c r="C264" s="669" t="s">
        <v>1017</v>
      </c>
      <c r="D264" s="670">
        <v>0</v>
      </c>
      <c r="E264" s="671">
        <v>358.732395</v>
      </c>
      <c r="F264" s="670">
        <v>17704832291</v>
      </c>
      <c r="G264" s="671">
        <v>7967174531</v>
      </c>
      <c r="H264" s="670">
        <v>0</v>
      </c>
      <c r="I264" s="940"/>
      <c r="J264" s="751" t="s">
        <v>892</v>
      </c>
      <c r="K264" s="672">
        <v>19121218880</v>
      </c>
      <c r="L264" s="673"/>
      <c r="M264" s="674" t="s">
        <v>1021</v>
      </c>
    </row>
    <row r="265" spans="1:13" ht="15" customHeight="1">
      <c r="A265" s="943"/>
      <c r="B265" s="937"/>
      <c r="C265" s="669" t="s">
        <v>1017</v>
      </c>
      <c r="D265" s="670">
        <v>0</v>
      </c>
      <c r="E265" s="671">
        <v>477.694398</v>
      </c>
      <c r="F265" s="670">
        <v>8901587512</v>
      </c>
      <c r="G265" s="671">
        <v>4005714380.5</v>
      </c>
      <c r="H265" s="670">
        <v>0</v>
      </c>
      <c r="I265" s="940"/>
      <c r="J265" s="751" t="s">
        <v>892</v>
      </c>
      <c r="K265" s="672">
        <v>12200000000</v>
      </c>
      <c r="L265" s="673">
        <v>84566</v>
      </c>
      <c r="M265" s="674" t="s">
        <v>1022</v>
      </c>
    </row>
    <row r="266" spans="1:13" ht="15" customHeight="1">
      <c r="A266" s="943"/>
      <c r="B266" s="937"/>
      <c r="C266" s="669" t="s">
        <v>1017</v>
      </c>
      <c r="D266" s="670">
        <v>0</v>
      </c>
      <c r="E266" s="671">
        <v>0</v>
      </c>
      <c r="F266" s="670">
        <v>11883767702</v>
      </c>
      <c r="G266" s="671">
        <v>5347695466</v>
      </c>
      <c r="H266" s="670">
        <v>0</v>
      </c>
      <c r="I266" s="940"/>
      <c r="J266" s="751" t="s">
        <v>892</v>
      </c>
      <c r="K266" s="672">
        <v>16045000000</v>
      </c>
      <c r="L266" s="673">
        <v>84566</v>
      </c>
      <c r="M266" s="674" t="s">
        <v>1022</v>
      </c>
    </row>
    <row r="267" spans="1:13" ht="15" customHeight="1">
      <c r="A267" s="943"/>
      <c r="B267" s="937"/>
      <c r="C267" s="669" t="s">
        <v>1017</v>
      </c>
      <c r="D267" s="670">
        <v>0</v>
      </c>
      <c r="E267" s="671">
        <v>0</v>
      </c>
      <c r="F267" s="670">
        <v>3725379381</v>
      </c>
      <c r="G267" s="671">
        <v>1676420721.5</v>
      </c>
      <c r="H267" s="670">
        <v>0</v>
      </c>
      <c r="I267" s="940"/>
      <c r="J267" s="751" t="s">
        <v>892</v>
      </c>
      <c r="K267" s="672">
        <v>4025000000</v>
      </c>
      <c r="L267" s="673">
        <v>58275</v>
      </c>
      <c r="M267" s="674" t="s">
        <v>1023</v>
      </c>
    </row>
    <row r="268" spans="1:13" ht="15" customHeight="1">
      <c r="A268" s="943"/>
      <c r="B268" s="937"/>
      <c r="C268" s="669" t="s">
        <v>1017</v>
      </c>
      <c r="D268" s="670">
        <v>25167005564</v>
      </c>
      <c r="E268" s="671">
        <v>0</v>
      </c>
      <c r="F268" s="670">
        <v>0</v>
      </c>
      <c r="G268" s="671">
        <v>0</v>
      </c>
      <c r="H268" s="670">
        <v>0</v>
      </c>
      <c r="I268" s="940"/>
      <c r="J268" s="751" t="s">
        <v>1024</v>
      </c>
      <c r="K268" s="672">
        <v>84657000000</v>
      </c>
      <c r="L268" s="673">
        <v>189851</v>
      </c>
      <c r="M268" s="674" t="s">
        <v>773</v>
      </c>
    </row>
    <row r="269" spans="1:13" ht="15" customHeight="1">
      <c r="A269" s="943"/>
      <c r="B269" s="937"/>
      <c r="C269" s="669" t="s">
        <v>1017</v>
      </c>
      <c r="D269" s="670">
        <v>12287378044</v>
      </c>
      <c r="E269" s="671">
        <v>0</v>
      </c>
      <c r="F269" s="670">
        <v>0</v>
      </c>
      <c r="G269" s="671">
        <v>0</v>
      </c>
      <c r="H269" s="670">
        <v>0</v>
      </c>
      <c r="I269" s="940"/>
      <c r="J269" s="751" t="s">
        <v>965</v>
      </c>
      <c r="K269" s="672">
        <v>33200000000</v>
      </c>
      <c r="L269" s="673">
        <v>1.180533</v>
      </c>
      <c r="M269" s="674" t="s">
        <v>987</v>
      </c>
    </row>
    <row r="270" spans="1:13" ht="15" customHeight="1">
      <c r="A270" s="943"/>
      <c r="B270" s="937"/>
      <c r="C270" s="669" t="s">
        <v>1025</v>
      </c>
      <c r="D270" s="670">
        <v>0</v>
      </c>
      <c r="E270" s="671">
        <v>0</v>
      </c>
      <c r="F270" s="670">
        <v>17301189581</v>
      </c>
      <c r="G270" s="671">
        <v>7785535311.5</v>
      </c>
      <c r="H270" s="670">
        <v>0</v>
      </c>
      <c r="I270" s="940"/>
      <c r="J270" s="751" t="s">
        <v>880</v>
      </c>
      <c r="K270" s="672">
        <v>20416118958</v>
      </c>
      <c r="L270" s="673">
        <v>738</v>
      </c>
      <c r="M270" s="674" t="s">
        <v>1026</v>
      </c>
    </row>
    <row r="271" spans="1:13" ht="15" customHeight="1">
      <c r="A271" s="943"/>
      <c r="B271" s="937"/>
      <c r="C271" s="669" t="s">
        <v>1025</v>
      </c>
      <c r="D271" s="670">
        <v>0</v>
      </c>
      <c r="E271" s="671">
        <v>0</v>
      </c>
      <c r="F271" s="670">
        <v>8844995854</v>
      </c>
      <c r="G271" s="671">
        <v>3980248134.5</v>
      </c>
      <c r="H271" s="670">
        <v>0</v>
      </c>
      <c r="I271" s="940"/>
      <c r="J271" s="751" t="s">
        <v>892</v>
      </c>
      <c r="K271" s="672">
        <v>9552596000</v>
      </c>
      <c r="L271" s="673"/>
      <c r="M271" s="674" t="s">
        <v>1027</v>
      </c>
    </row>
    <row r="272" spans="1:13" ht="15" customHeight="1">
      <c r="A272" s="943"/>
      <c r="B272" s="937"/>
      <c r="C272" s="669" t="s">
        <v>1025</v>
      </c>
      <c r="D272" s="670">
        <v>0</v>
      </c>
      <c r="E272" s="671">
        <v>0</v>
      </c>
      <c r="F272" s="670">
        <v>14348277610</v>
      </c>
      <c r="G272" s="671">
        <v>6456724924.5</v>
      </c>
      <c r="H272" s="670">
        <v>0</v>
      </c>
      <c r="I272" s="940"/>
      <c r="J272" s="751" t="s">
        <v>892</v>
      </c>
      <c r="K272" s="672">
        <v>15496140000</v>
      </c>
      <c r="L272" s="673"/>
      <c r="M272" s="674" t="s">
        <v>1028</v>
      </c>
    </row>
    <row r="273" spans="1:13" ht="15" customHeight="1">
      <c r="A273" s="943"/>
      <c r="B273" s="937"/>
      <c r="C273" s="669" t="s">
        <v>1025</v>
      </c>
      <c r="D273" s="670">
        <v>0</v>
      </c>
      <c r="E273" s="671">
        <v>0</v>
      </c>
      <c r="F273" s="670">
        <v>39601767109</v>
      </c>
      <c r="G273" s="671">
        <v>17820795199.5</v>
      </c>
      <c r="H273" s="670">
        <v>0</v>
      </c>
      <c r="I273" s="940"/>
      <c r="J273" s="751" t="s">
        <v>892</v>
      </c>
      <c r="K273" s="672">
        <v>42769909000</v>
      </c>
      <c r="L273" s="673">
        <v>25066</v>
      </c>
      <c r="M273" s="674" t="s">
        <v>1029</v>
      </c>
    </row>
    <row r="274" spans="1:13" ht="15" customHeight="1">
      <c r="A274" s="943"/>
      <c r="B274" s="937"/>
      <c r="C274" s="669" t="s">
        <v>1025</v>
      </c>
      <c r="D274" s="670">
        <v>0</v>
      </c>
      <c r="E274" s="671">
        <v>0</v>
      </c>
      <c r="F274" s="670">
        <v>5000000000</v>
      </c>
      <c r="G274" s="671">
        <v>2250000000</v>
      </c>
      <c r="H274" s="670">
        <v>0</v>
      </c>
      <c r="I274" s="940"/>
      <c r="J274" s="751" t="s">
        <v>892</v>
      </c>
      <c r="K274" s="672">
        <v>5400000000</v>
      </c>
      <c r="L274" s="673">
        <v>738</v>
      </c>
      <c r="M274" s="674" t="s">
        <v>1026</v>
      </c>
    </row>
    <row r="275" spans="1:13" ht="15" customHeight="1">
      <c r="A275" s="943"/>
      <c r="B275" s="937"/>
      <c r="C275" s="669" t="s">
        <v>1025</v>
      </c>
      <c r="D275" s="670">
        <v>0</v>
      </c>
      <c r="E275" s="671">
        <v>0</v>
      </c>
      <c r="F275" s="670">
        <v>32975779134</v>
      </c>
      <c r="G275" s="671">
        <v>14839100610.5</v>
      </c>
      <c r="H275" s="670">
        <v>0</v>
      </c>
      <c r="I275" s="940"/>
      <c r="J275" s="751" t="s">
        <v>880</v>
      </c>
      <c r="K275" s="672">
        <v>38911577913</v>
      </c>
      <c r="L275" s="673">
        <v>738</v>
      </c>
      <c r="M275" s="674" t="s">
        <v>1026</v>
      </c>
    </row>
    <row r="276" spans="1:13" ht="15" customHeight="1">
      <c r="A276" s="943"/>
      <c r="B276" s="937"/>
      <c r="C276" s="669" t="s">
        <v>1030</v>
      </c>
      <c r="D276" s="670">
        <v>0</v>
      </c>
      <c r="E276" s="671">
        <v>0</v>
      </c>
      <c r="F276" s="670">
        <v>2499111360</v>
      </c>
      <c r="G276" s="671">
        <v>1124600112</v>
      </c>
      <c r="H276" s="670">
        <v>0</v>
      </c>
      <c r="I276" s="940"/>
      <c r="J276" s="751" t="s">
        <v>952</v>
      </c>
      <c r="K276" s="672">
        <v>6300000000</v>
      </c>
      <c r="L276" s="673">
        <v>135215</v>
      </c>
      <c r="M276" s="674" t="s">
        <v>1031</v>
      </c>
    </row>
    <row r="277" spans="1:13" ht="15" customHeight="1">
      <c r="A277" s="943"/>
      <c r="B277" s="937"/>
      <c r="C277" s="669" t="s">
        <v>1030</v>
      </c>
      <c r="D277" s="670">
        <v>0</v>
      </c>
      <c r="E277" s="671">
        <v>0</v>
      </c>
      <c r="F277" s="670">
        <v>27711499879</v>
      </c>
      <c r="G277" s="671">
        <v>12470174946</v>
      </c>
      <c r="H277" s="670">
        <v>0</v>
      </c>
      <c r="I277" s="940"/>
      <c r="J277" s="751" t="s">
        <v>892</v>
      </c>
      <c r="K277" s="672">
        <v>29928419870</v>
      </c>
      <c r="L277" s="673">
        <v>50023</v>
      </c>
      <c r="M277" s="674" t="s">
        <v>1032</v>
      </c>
    </row>
    <row r="278" spans="1:13" ht="15" customHeight="1" thickBot="1">
      <c r="A278" s="944"/>
      <c r="B278" s="938"/>
      <c r="C278" s="675" t="s">
        <v>1030</v>
      </c>
      <c r="D278" s="676">
        <v>0</v>
      </c>
      <c r="E278" s="677">
        <v>0</v>
      </c>
      <c r="F278" s="676">
        <v>7556000000</v>
      </c>
      <c r="G278" s="677">
        <v>3400200000</v>
      </c>
      <c r="H278" s="676">
        <v>0</v>
      </c>
      <c r="I278" s="941"/>
      <c r="J278" s="752" t="s">
        <v>892</v>
      </c>
      <c r="K278" s="679">
        <v>8160480000</v>
      </c>
      <c r="L278" s="680">
        <v>50033</v>
      </c>
      <c r="M278" s="681" t="s">
        <v>1032</v>
      </c>
    </row>
    <row r="279" spans="1:13" ht="15" customHeight="1">
      <c r="A279" s="942" t="s">
        <v>765</v>
      </c>
      <c r="B279" s="953" t="s">
        <v>1033</v>
      </c>
      <c r="C279" s="663" t="s">
        <v>786</v>
      </c>
      <c r="D279" s="664">
        <v>0</v>
      </c>
      <c r="E279" s="665">
        <v>0</v>
      </c>
      <c r="F279" s="664">
        <v>150000000000</v>
      </c>
      <c r="G279" s="665">
        <v>67500000000</v>
      </c>
      <c r="H279" s="664">
        <v>0</v>
      </c>
      <c r="I279" s="939">
        <f>SUM(D279:E390,G279:H390)</f>
        <v>12212365502024</v>
      </c>
      <c r="J279" s="750" t="s">
        <v>880</v>
      </c>
      <c r="K279" s="666">
        <v>177000000000</v>
      </c>
      <c r="L279" s="667" t="s">
        <v>787</v>
      </c>
      <c r="M279" s="668" t="s">
        <v>788</v>
      </c>
    </row>
    <row r="280" spans="1:13" ht="15" customHeight="1">
      <c r="A280" s="943"/>
      <c r="B280" s="954"/>
      <c r="C280" s="669" t="s">
        <v>786</v>
      </c>
      <c r="D280" s="670">
        <v>0</v>
      </c>
      <c r="E280" s="671">
        <v>0</v>
      </c>
      <c r="F280" s="670">
        <v>150000000000</v>
      </c>
      <c r="G280" s="671">
        <v>67500000000</v>
      </c>
      <c r="H280" s="670">
        <v>0</v>
      </c>
      <c r="I280" s="940"/>
      <c r="J280" s="751" t="s">
        <v>892</v>
      </c>
      <c r="K280" s="672">
        <v>162000000000</v>
      </c>
      <c r="L280" s="673" t="s">
        <v>1034</v>
      </c>
      <c r="M280" s="674" t="s">
        <v>1035</v>
      </c>
    </row>
    <row r="281" spans="1:13" ht="15" customHeight="1">
      <c r="A281" s="943"/>
      <c r="B281" s="954"/>
      <c r="C281" s="669" t="s">
        <v>786</v>
      </c>
      <c r="D281" s="670">
        <v>0</v>
      </c>
      <c r="E281" s="671">
        <v>0</v>
      </c>
      <c r="F281" s="670">
        <v>30000000000</v>
      </c>
      <c r="G281" s="671">
        <v>14250000000</v>
      </c>
      <c r="H281" s="670">
        <v>0</v>
      </c>
      <c r="I281" s="940"/>
      <c r="J281" s="751" t="s">
        <v>892</v>
      </c>
      <c r="K281" s="672">
        <v>34200000000</v>
      </c>
      <c r="L281" s="673">
        <v>90095</v>
      </c>
      <c r="M281" s="674" t="s">
        <v>789</v>
      </c>
    </row>
    <row r="282" spans="1:13" ht="15" customHeight="1">
      <c r="A282" s="943"/>
      <c r="B282" s="954"/>
      <c r="C282" s="669" t="s">
        <v>786</v>
      </c>
      <c r="D282" s="670">
        <v>0</v>
      </c>
      <c r="E282" s="671">
        <v>0</v>
      </c>
      <c r="F282" s="670">
        <v>100000000000</v>
      </c>
      <c r="G282" s="671">
        <v>47500000000</v>
      </c>
      <c r="H282" s="670">
        <v>0</v>
      </c>
      <c r="I282" s="940"/>
      <c r="J282" s="751" t="s">
        <v>892</v>
      </c>
      <c r="K282" s="672">
        <v>114000000000</v>
      </c>
      <c r="L282" s="673" t="s">
        <v>1036</v>
      </c>
      <c r="M282" s="674" t="s">
        <v>1037</v>
      </c>
    </row>
    <row r="283" spans="1:13" ht="15" customHeight="1">
      <c r="A283" s="943"/>
      <c r="B283" s="954"/>
      <c r="C283" s="669" t="s">
        <v>786</v>
      </c>
      <c r="D283" s="670">
        <v>0</v>
      </c>
      <c r="E283" s="671">
        <v>0</v>
      </c>
      <c r="F283" s="670">
        <v>10500000000</v>
      </c>
      <c r="G283" s="671">
        <v>4987500000</v>
      </c>
      <c r="H283" s="670">
        <v>0</v>
      </c>
      <c r="I283" s="940"/>
      <c r="J283" s="751" t="s">
        <v>892</v>
      </c>
      <c r="K283" s="672">
        <v>12000000000</v>
      </c>
      <c r="L283" s="673" t="s">
        <v>1036</v>
      </c>
      <c r="M283" s="674" t="s">
        <v>1037</v>
      </c>
    </row>
    <row r="284" spans="1:13" ht="15" customHeight="1">
      <c r="A284" s="943"/>
      <c r="B284" s="954"/>
      <c r="C284" s="669" t="s">
        <v>786</v>
      </c>
      <c r="D284" s="670">
        <v>0</v>
      </c>
      <c r="E284" s="671">
        <v>0</v>
      </c>
      <c r="F284" s="670">
        <v>50000000000</v>
      </c>
      <c r="G284" s="671">
        <v>23750000000</v>
      </c>
      <c r="H284" s="670">
        <v>0</v>
      </c>
      <c r="I284" s="940"/>
      <c r="J284" s="751" t="s">
        <v>892</v>
      </c>
      <c r="K284" s="672">
        <v>57000000000</v>
      </c>
      <c r="L284" s="673" t="s">
        <v>1036</v>
      </c>
      <c r="M284" s="674" t="s">
        <v>1037</v>
      </c>
    </row>
    <row r="285" spans="1:13" ht="15" customHeight="1">
      <c r="A285" s="943"/>
      <c r="B285" s="954"/>
      <c r="C285" s="669" t="s">
        <v>786</v>
      </c>
      <c r="D285" s="670">
        <v>0</v>
      </c>
      <c r="E285" s="671">
        <v>0</v>
      </c>
      <c r="F285" s="670">
        <v>30000000000</v>
      </c>
      <c r="G285" s="671">
        <v>14250000000</v>
      </c>
      <c r="H285" s="670">
        <v>0</v>
      </c>
      <c r="I285" s="940"/>
      <c r="J285" s="751" t="s">
        <v>892</v>
      </c>
      <c r="K285" s="672">
        <v>34200000000</v>
      </c>
      <c r="L285" s="673" t="s">
        <v>1036</v>
      </c>
      <c r="M285" s="674" t="s">
        <v>1037</v>
      </c>
    </row>
    <row r="286" spans="1:13" ht="15" customHeight="1">
      <c r="A286" s="943"/>
      <c r="B286" s="954"/>
      <c r="C286" s="669" t="s">
        <v>766</v>
      </c>
      <c r="D286" s="670">
        <v>0</v>
      </c>
      <c r="E286" s="671">
        <v>0</v>
      </c>
      <c r="F286" s="670">
        <v>7200000000</v>
      </c>
      <c r="G286" s="671">
        <v>3240000000</v>
      </c>
      <c r="H286" s="670">
        <v>0</v>
      </c>
      <c r="I286" s="940"/>
      <c r="J286" s="751" t="s">
        <v>892</v>
      </c>
      <c r="K286" s="672">
        <v>7800000000</v>
      </c>
      <c r="L286" s="673">
        <v>114740</v>
      </c>
      <c r="M286" s="674" t="s">
        <v>1038</v>
      </c>
    </row>
    <row r="287" spans="1:13" ht="15" customHeight="1">
      <c r="A287" s="943"/>
      <c r="B287" s="954"/>
      <c r="C287" s="669" t="s">
        <v>766</v>
      </c>
      <c r="D287" s="670">
        <v>132970674632</v>
      </c>
      <c r="E287" s="671">
        <v>0</v>
      </c>
      <c r="F287" s="670">
        <v>0</v>
      </c>
      <c r="G287" s="671">
        <v>0</v>
      </c>
      <c r="H287" s="670">
        <v>0</v>
      </c>
      <c r="I287" s="940"/>
      <c r="J287" s="751" t="s">
        <v>940</v>
      </c>
      <c r="K287" s="672">
        <v>332000000000</v>
      </c>
      <c r="L287" s="673">
        <v>2375</v>
      </c>
      <c r="M287" s="674" t="s">
        <v>767</v>
      </c>
    </row>
    <row r="288" spans="1:13" ht="15" customHeight="1">
      <c r="A288" s="943"/>
      <c r="B288" s="954"/>
      <c r="C288" s="669" t="s">
        <v>766</v>
      </c>
      <c r="D288" s="670">
        <v>110241902813</v>
      </c>
      <c r="E288" s="671">
        <v>0</v>
      </c>
      <c r="F288" s="670">
        <v>0</v>
      </c>
      <c r="G288" s="671">
        <v>0</v>
      </c>
      <c r="H288" s="670">
        <v>0</v>
      </c>
      <c r="I288" s="940"/>
      <c r="J288" s="751" t="s">
        <v>940</v>
      </c>
      <c r="K288" s="672">
        <v>276000000000</v>
      </c>
      <c r="L288" s="673">
        <v>2375</v>
      </c>
      <c r="M288" s="674" t="s">
        <v>767</v>
      </c>
    </row>
    <row r="289" spans="1:13" ht="15" customHeight="1">
      <c r="A289" s="943"/>
      <c r="B289" s="954"/>
      <c r="C289" s="669" t="s">
        <v>766</v>
      </c>
      <c r="D289" s="670">
        <v>262509859026</v>
      </c>
      <c r="E289" s="671">
        <v>0</v>
      </c>
      <c r="F289" s="670">
        <v>0</v>
      </c>
      <c r="G289" s="671">
        <v>0</v>
      </c>
      <c r="H289" s="670">
        <v>0</v>
      </c>
      <c r="I289" s="940"/>
      <c r="J289" s="751" t="s">
        <v>940</v>
      </c>
      <c r="K289" s="672">
        <v>551000000000</v>
      </c>
      <c r="L289" s="673">
        <v>2375</v>
      </c>
      <c r="M289" s="674" t="s">
        <v>767</v>
      </c>
    </row>
    <row r="290" spans="1:13" ht="15" customHeight="1">
      <c r="A290" s="943"/>
      <c r="B290" s="954"/>
      <c r="C290" s="669" t="s">
        <v>766</v>
      </c>
      <c r="D290" s="670">
        <v>1313747126437</v>
      </c>
      <c r="E290" s="671">
        <v>0</v>
      </c>
      <c r="F290" s="670">
        <v>0</v>
      </c>
      <c r="G290" s="671">
        <v>0</v>
      </c>
      <c r="H290" s="670">
        <v>0</v>
      </c>
      <c r="I290" s="940"/>
      <c r="J290" s="751" t="s">
        <v>892</v>
      </c>
      <c r="K290" s="672">
        <v>1468000000000</v>
      </c>
      <c r="L290" s="673">
        <v>2959</v>
      </c>
      <c r="M290" s="674" t="s">
        <v>939</v>
      </c>
    </row>
    <row r="291" spans="1:13" ht="15" customHeight="1">
      <c r="A291" s="943"/>
      <c r="B291" s="954"/>
      <c r="C291" s="669" t="s">
        <v>766</v>
      </c>
      <c r="D291" s="670">
        <v>2084821917809</v>
      </c>
      <c r="E291" s="671">
        <v>0</v>
      </c>
      <c r="F291" s="670">
        <v>0</v>
      </c>
      <c r="G291" s="671">
        <v>0</v>
      </c>
      <c r="H291" s="670">
        <v>0</v>
      </c>
      <c r="I291" s="940"/>
      <c r="J291" s="751" t="s">
        <v>892</v>
      </c>
      <c r="K291" s="672">
        <v>2615000000000</v>
      </c>
      <c r="L291" s="673">
        <v>2839</v>
      </c>
      <c r="M291" s="674" t="s">
        <v>960</v>
      </c>
    </row>
    <row r="292" spans="1:13" ht="18" customHeight="1">
      <c r="A292" s="943"/>
      <c r="B292" s="954"/>
      <c r="C292" s="669" t="s">
        <v>501</v>
      </c>
      <c r="D292" s="670">
        <v>0</v>
      </c>
      <c r="E292" s="671">
        <v>0</v>
      </c>
      <c r="F292" s="670">
        <v>10000000000</v>
      </c>
      <c r="G292" s="671">
        <v>4900000000</v>
      </c>
      <c r="H292" s="670">
        <v>0</v>
      </c>
      <c r="I292" s="940"/>
      <c r="J292" s="751" t="s">
        <v>892</v>
      </c>
      <c r="K292" s="672">
        <v>12000000000</v>
      </c>
      <c r="L292" s="673">
        <v>642</v>
      </c>
      <c r="M292" s="674" t="s">
        <v>330</v>
      </c>
    </row>
    <row r="293" spans="1:13" ht="18" customHeight="1">
      <c r="A293" s="943"/>
      <c r="B293" s="954"/>
      <c r="C293" s="669" t="s">
        <v>501</v>
      </c>
      <c r="D293" s="670">
        <v>0</v>
      </c>
      <c r="E293" s="671">
        <v>0</v>
      </c>
      <c r="F293" s="670">
        <v>199428592000</v>
      </c>
      <c r="G293" s="671">
        <v>94728581200</v>
      </c>
      <c r="H293" s="670">
        <v>0</v>
      </c>
      <c r="I293" s="940"/>
      <c r="J293" s="751" t="s">
        <v>809</v>
      </c>
      <c r="K293" s="672">
        <v>239314310400</v>
      </c>
      <c r="L293" s="673">
        <v>457</v>
      </c>
      <c r="M293" s="674" t="s">
        <v>339</v>
      </c>
    </row>
    <row r="294" spans="1:13" ht="18" customHeight="1">
      <c r="A294" s="943"/>
      <c r="B294" s="954"/>
      <c r="C294" s="669" t="s">
        <v>501</v>
      </c>
      <c r="D294" s="670">
        <v>0</v>
      </c>
      <c r="E294" s="671">
        <v>0</v>
      </c>
      <c r="F294" s="670">
        <v>1367500000</v>
      </c>
      <c r="G294" s="671">
        <v>615375000</v>
      </c>
      <c r="H294" s="670">
        <v>0</v>
      </c>
      <c r="I294" s="940"/>
      <c r="J294" s="751" t="s">
        <v>952</v>
      </c>
      <c r="K294" s="672">
        <v>3282000000</v>
      </c>
      <c r="L294" s="673">
        <v>457</v>
      </c>
      <c r="M294" s="674" t="s">
        <v>339</v>
      </c>
    </row>
    <row r="295" spans="1:13" ht="18" customHeight="1">
      <c r="A295" s="943"/>
      <c r="B295" s="954"/>
      <c r="C295" s="669" t="s">
        <v>501</v>
      </c>
      <c r="D295" s="670">
        <v>0</v>
      </c>
      <c r="E295" s="671">
        <v>0</v>
      </c>
      <c r="F295" s="670">
        <v>51205000000</v>
      </c>
      <c r="G295" s="671">
        <v>23042250000</v>
      </c>
      <c r="H295" s="670">
        <v>0</v>
      </c>
      <c r="I295" s="940"/>
      <c r="J295" s="751" t="s">
        <v>952</v>
      </c>
      <c r="K295" s="672">
        <v>468341200000</v>
      </c>
      <c r="L295" s="673">
        <v>457</v>
      </c>
      <c r="M295" s="674" t="s">
        <v>339</v>
      </c>
    </row>
    <row r="296" spans="1:13" ht="18" customHeight="1">
      <c r="A296" s="943"/>
      <c r="B296" s="954"/>
      <c r="C296" s="669" t="s">
        <v>501</v>
      </c>
      <c r="D296" s="670">
        <v>0</v>
      </c>
      <c r="E296" s="671">
        <v>0</v>
      </c>
      <c r="F296" s="670">
        <v>10423360512</v>
      </c>
      <c r="G296" s="671">
        <v>4690512230.5</v>
      </c>
      <c r="H296" s="670">
        <v>0</v>
      </c>
      <c r="I296" s="940"/>
      <c r="J296" s="751" t="s">
        <v>892</v>
      </c>
      <c r="K296" s="672">
        <v>11300000000</v>
      </c>
      <c r="L296" s="673">
        <v>611</v>
      </c>
      <c r="M296" s="674" t="s">
        <v>328</v>
      </c>
    </row>
    <row r="297" spans="1:13" ht="18" customHeight="1">
      <c r="A297" s="943"/>
      <c r="B297" s="954"/>
      <c r="C297" s="669" t="s">
        <v>501</v>
      </c>
      <c r="D297" s="670">
        <v>0</v>
      </c>
      <c r="E297" s="671">
        <v>0</v>
      </c>
      <c r="F297" s="670">
        <v>8500000000</v>
      </c>
      <c r="G297" s="671">
        <v>3825000000</v>
      </c>
      <c r="H297" s="670">
        <v>0</v>
      </c>
      <c r="I297" s="940"/>
      <c r="J297" s="751" t="s">
        <v>952</v>
      </c>
      <c r="K297" s="672">
        <v>20400000000</v>
      </c>
      <c r="L297" s="673">
        <v>457</v>
      </c>
      <c r="M297" s="674" t="s">
        <v>339</v>
      </c>
    </row>
    <row r="298" spans="1:13" ht="18" customHeight="1">
      <c r="A298" s="943"/>
      <c r="B298" s="954"/>
      <c r="C298" s="669" t="s">
        <v>501</v>
      </c>
      <c r="D298" s="670">
        <v>0</v>
      </c>
      <c r="E298" s="671">
        <v>0</v>
      </c>
      <c r="F298" s="670">
        <v>120000000000</v>
      </c>
      <c r="G298" s="671">
        <v>57000000000</v>
      </c>
      <c r="H298" s="670">
        <v>0</v>
      </c>
      <c r="I298" s="940"/>
      <c r="J298" s="751" t="s">
        <v>809</v>
      </c>
      <c r="K298" s="672">
        <v>136800000000</v>
      </c>
      <c r="L298" s="673">
        <v>678784</v>
      </c>
      <c r="M298" s="674" t="s">
        <v>1039</v>
      </c>
    </row>
    <row r="299" spans="1:13" ht="16.5" customHeight="1">
      <c r="A299" s="943"/>
      <c r="B299" s="954"/>
      <c r="C299" s="669" t="s">
        <v>501</v>
      </c>
      <c r="D299" s="670">
        <v>0</v>
      </c>
      <c r="E299" s="671">
        <v>0</v>
      </c>
      <c r="F299" s="670">
        <v>6320072684</v>
      </c>
      <c r="G299" s="671">
        <v>2844032707.5</v>
      </c>
      <c r="H299" s="670">
        <v>0</v>
      </c>
      <c r="I299" s="940"/>
      <c r="J299" s="751" t="s">
        <v>809</v>
      </c>
      <c r="K299" s="672">
        <v>6825678498</v>
      </c>
      <c r="L299" s="673" t="s">
        <v>1040</v>
      </c>
      <c r="M299" s="674" t="s">
        <v>1041</v>
      </c>
    </row>
    <row r="300" spans="1:13" ht="16.5" customHeight="1">
      <c r="A300" s="943"/>
      <c r="B300" s="954"/>
      <c r="C300" s="669" t="s">
        <v>340</v>
      </c>
      <c r="D300" s="670">
        <v>0</v>
      </c>
      <c r="E300" s="671">
        <v>0</v>
      </c>
      <c r="F300" s="670">
        <v>447825000</v>
      </c>
      <c r="G300" s="671">
        <v>219434250</v>
      </c>
      <c r="H300" s="670">
        <v>0</v>
      </c>
      <c r="I300" s="940"/>
      <c r="J300" s="751" t="s">
        <v>333</v>
      </c>
      <c r="K300" s="672">
        <v>600000000</v>
      </c>
      <c r="L300" s="673">
        <v>1993</v>
      </c>
      <c r="M300" s="674" t="s">
        <v>730</v>
      </c>
    </row>
    <row r="301" spans="1:13" ht="16.5" customHeight="1">
      <c r="A301" s="943"/>
      <c r="B301" s="954"/>
      <c r="C301" s="669" t="s">
        <v>340</v>
      </c>
      <c r="D301" s="670">
        <v>0</v>
      </c>
      <c r="E301" s="671">
        <v>0</v>
      </c>
      <c r="F301" s="670">
        <v>1000000000</v>
      </c>
      <c r="G301" s="671">
        <v>490000000</v>
      </c>
      <c r="H301" s="670">
        <v>0</v>
      </c>
      <c r="I301" s="940"/>
      <c r="J301" s="751" t="s">
        <v>892</v>
      </c>
      <c r="K301" s="672">
        <v>1176000000</v>
      </c>
      <c r="L301" s="673">
        <v>2647</v>
      </c>
      <c r="M301" s="674" t="s">
        <v>964</v>
      </c>
    </row>
    <row r="302" spans="1:13" ht="16.5" customHeight="1">
      <c r="A302" s="943"/>
      <c r="B302" s="954"/>
      <c r="C302" s="669" t="s">
        <v>340</v>
      </c>
      <c r="D302" s="670">
        <v>0</v>
      </c>
      <c r="E302" s="671">
        <v>0</v>
      </c>
      <c r="F302" s="670">
        <v>623760000</v>
      </c>
      <c r="G302" s="671">
        <v>305642400</v>
      </c>
      <c r="H302" s="670">
        <v>0</v>
      </c>
      <c r="I302" s="940"/>
      <c r="J302" s="751" t="s">
        <v>333</v>
      </c>
      <c r="K302" s="672">
        <v>740000000</v>
      </c>
      <c r="L302" s="673">
        <v>2647</v>
      </c>
      <c r="M302" s="674" t="s">
        <v>964</v>
      </c>
    </row>
    <row r="303" spans="1:13" ht="16.5" customHeight="1">
      <c r="A303" s="943"/>
      <c r="B303" s="954"/>
      <c r="C303" s="669" t="s">
        <v>340</v>
      </c>
      <c r="D303" s="670">
        <v>0</v>
      </c>
      <c r="E303" s="671">
        <v>0</v>
      </c>
      <c r="F303" s="670">
        <v>3094800000</v>
      </c>
      <c r="G303" s="671">
        <v>1516452000</v>
      </c>
      <c r="H303" s="670">
        <v>0</v>
      </c>
      <c r="I303" s="940"/>
      <c r="J303" s="751" t="s">
        <v>333</v>
      </c>
      <c r="K303" s="672">
        <v>3700000000</v>
      </c>
      <c r="L303" s="673">
        <v>2647</v>
      </c>
      <c r="M303" s="674" t="s">
        <v>964</v>
      </c>
    </row>
    <row r="304" spans="1:13" ht="16.5" customHeight="1">
      <c r="A304" s="943"/>
      <c r="B304" s="954"/>
      <c r="C304" s="669" t="s">
        <v>340</v>
      </c>
      <c r="D304" s="670">
        <v>0</v>
      </c>
      <c r="E304" s="671">
        <v>0</v>
      </c>
      <c r="F304" s="670">
        <v>50000000000</v>
      </c>
      <c r="G304" s="671">
        <v>23750000000</v>
      </c>
      <c r="H304" s="670">
        <v>0</v>
      </c>
      <c r="I304" s="940"/>
      <c r="J304" s="751" t="s">
        <v>993</v>
      </c>
      <c r="K304" s="672">
        <v>56500000000</v>
      </c>
      <c r="L304" s="673">
        <v>625</v>
      </c>
      <c r="M304" s="674" t="s">
        <v>790</v>
      </c>
    </row>
    <row r="305" spans="1:13" ht="16.5" customHeight="1">
      <c r="A305" s="943"/>
      <c r="B305" s="954"/>
      <c r="C305" s="669" t="s">
        <v>340</v>
      </c>
      <c r="D305" s="670">
        <v>0</v>
      </c>
      <c r="E305" s="671">
        <v>0</v>
      </c>
      <c r="F305" s="670">
        <v>928000000</v>
      </c>
      <c r="G305" s="671">
        <v>417600000</v>
      </c>
      <c r="H305" s="670">
        <v>0</v>
      </c>
      <c r="I305" s="940"/>
      <c r="J305" s="751" t="s">
        <v>892</v>
      </c>
      <c r="K305" s="672">
        <v>1050000000</v>
      </c>
      <c r="L305" s="673">
        <v>666</v>
      </c>
      <c r="M305" s="674" t="s">
        <v>326</v>
      </c>
    </row>
    <row r="306" spans="1:13" ht="16.5" customHeight="1">
      <c r="A306" s="943"/>
      <c r="B306" s="954"/>
      <c r="C306" s="669" t="s">
        <v>340</v>
      </c>
      <c r="D306" s="670">
        <v>0</v>
      </c>
      <c r="E306" s="671">
        <v>0</v>
      </c>
      <c r="F306" s="670">
        <v>3427862000</v>
      </c>
      <c r="G306" s="671">
        <v>1542537900</v>
      </c>
      <c r="H306" s="670">
        <v>0</v>
      </c>
      <c r="I306" s="940"/>
      <c r="J306" s="751" t="s">
        <v>333</v>
      </c>
      <c r="K306" s="672">
        <v>3710000000</v>
      </c>
      <c r="L306" s="673">
        <v>1993</v>
      </c>
      <c r="M306" s="674" t="s">
        <v>730</v>
      </c>
    </row>
    <row r="307" spans="1:13" ht="16.5" customHeight="1">
      <c r="A307" s="943"/>
      <c r="B307" s="954"/>
      <c r="C307" s="669" t="s">
        <v>340</v>
      </c>
      <c r="D307" s="670">
        <v>0</v>
      </c>
      <c r="E307" s="671">
        <v>0</v>
      </c>
      <c r="F307" s="670">
        <v>2167888281</v>
      </c>
      <c r="G307" s="671">
        <v>975549726.5</v>
      </c>
      <c r="H307" s="670">
        <v>0</v>
      </c>
      <c r="I307" s="940"/>
      <c r="J307" s="751" t="s">
        <v>333</v>
      </c>
      <c r="K307" s="672">
        <v>2350000000</v>
      </c>
      <c r="L307" s="673">
        <v>1993</v>
      </c>
      <c r="M307" s="674" t="s">
        <v>730</v>
      </c>
    </row>
    <row r="308" spans="1:13" ht="28.5" customHeight="1">
      <c r="A308" s="943"/>
      <c r="B308" s="954"/>
      <c r="C308" s="669" t="s">
        <v>340</v>
      </c>
      <c r="D308" s="670">
        <v>0</v>
      </c>
      <c r="E308" s="671">
        <v>0</v>
      </c>
      <c r="F308" s="670">
        <v>1393847932</v>
      </c>
      <c r="G308" s="671">
        <v>627231569.5</v>
      </c>
      <c r="H308" s="670">
        <v>0</v>
      </c>
      <c r="I308" s="940"/>
      <c r="J308" s="751" t="s">
        <v>333</v>
      </c>
      <c r="K308" s="672">
        <v>16000000000</v>
      </c>
      <c r="L308" s="673">
        <v>2647</v>
      </c>
      <c r="M308" s="674" t="s">
        <v>964</v>
      </c>
    </row>
    <row r="309" spans="1:13" ht="28.5" customHeight="1">
      <c r="A309" s="943"/>
      <c r="B309" s="954"/>
      <c r="C309" s="669" t="s">
        <v>340</v>
      </c>
      <c r="D309" s="670">
        <v>0</v>
      </c>
      <c r="E309" s="671">
        <v>0</v>
      </c>
      <c r="F309" s="670">
        <v>2415577593</v>
      </c>
      <c r="G309" s="671">
        <v>1087009917</v>
      </c>
      <c r="H309" s="670">
        <v>0</v>
      </c>
      <c r="I309" s="940"/>
      <c r="J309" s="751" t="s">
        <v>333</v>
      </c>
      <c r="K309" s="672">
        <v>2700000000</v>
      </c>
      <c r="L309" s="673">
        <v>2647</v>
      </c>
      <c r="M309" s="674" t="s">
        <v>964</v>
      </c>
    </row>
    <row r="310" spans="1:13" ht="28.5" customHeight="1">
      <c r="A310" s="943"/>
      <c r="B310" s="954"/>
      <c r="C310" s="669" t="s">
        <v>340</v>
      </c>
      <c r="D310" s="670">
        <v>0</v>
      </c>
      <c r="E310" s="671">
        <v>0</v>
      </c>
      <c r="F310" s="670">
        <v>50000000000</v>
      </c>
      <c r="G310" s="671">
        <v>22500000000</v>
      </c>
      <c r="H310" s="670">
        <v>0</v>
      </c>
      <c r="I310" s="940"/>
      <c r="J310" s="751" t="s">
        <v>892</v>
      </c>
      <c r="K310" s="672">
        <v>55000000000</v>
      </c>
      <c r="L310" s="673">
        <v>2647</v>
      </c>
      <c r="M310" s="674" t="s">
        <v>964</v>
      </c>
    </row>
    <row r="311" spans="1:13" ht="18" customHeight="1">
      <c r="A311" s="943"/>
      <c r="B311" s="954"/>
      <c r="C311" s="669" t="s">
        <v>340</v>
      </c>
      <c r="D311" s="670">
        <v>0</v>
      </c>
      <c r="E311" s="671">
        <v>0</v>
      </c>
      <c r="F311" s="670">
        <v>50000000000</v>
      </c>
      <c r="G311" s="671">
        <v>22500000000</v>
      </c>
      <c r="H311" s="670">
        <v>0</v>
      </c>
      <c r="I311" s="940"/>
      <c r="J311" s="751" t="s">
        <v>892</v>
      </c>
      <c r="K311" s="672">
        <v>54000000000</v>
      </c>
      <c r="L311" s="673">
        <v>10948</v>
      </c>
      <c r="M311" s="674" t="s">
        <v>791</v>
      </c>
    </row>
    <row r="312" spans="1:13" ht="18" customHeight="1">
      <c r="A312" s="943"/>
      <c r="B312" s="954"/>
      <c r="C312" s="669" t="s">
        <v>340</v>
      </c>
      <c r="D312" s="670">
        <v>0</v>
      </c>
      <c r="E312" s="671">
        <v>0</v>
      </c>
      <c r="F312" s="670">
        <v>30000000000</v>
      </c>
      <c r="G312" s="671">
        <v>13500000000</v>
      </c>
      <c r="H312" s="670">
        <v>0</v>
      </c>
      <c r="I312" s="940"/>
      <c r="J312" s="751" t="s">
        <v>993</v>
      </c>
      <c r="K312" s="672">
        <v>33000000000</v>
      </c>
      <c r="L312" s="673">
        <v>117095</v>
      </c>
      <c r="M312" s="674" t="s">
        <v>792</v>
      </c>
    </row>
    <row r="313" spans="1:13" ht="18" customHeight="1">
      <c r="A313" s="943"/>
      <c r="B313" s="954"/>
      <c r="C313" s="669" t="s">
        <v>340</v>
      </c>
      <c r="D313" s="670">
        <v>0</v>
      </c>
      <c r="E313" s="671">
        <v>0</v>
      </c>
      <c r="F313" s="670">
        <v>50000000000</v>
      </c>
      <c r="G313" s="671">
        <v>22500000000</v>
      </c>
      <c r="H313" s="670">
        <v>0</v>
      </c>
      <c r="I313" s="940"/>
      <c r="J313" s="751" t="s">
        <v>993</v>
      </c>
      <c r="K313" s="672">
        <v>55000000000</v>
      </c>
      <c r="L313" s="673">
        <v>117095</v>
      </c>
      <c r="M313" s="674" t="s">
        <v>792</v>
      </c>
    </row>
    <row r="314" spans="1:13" ht="18" customHeight="1">
      <c r="A314" s="943"/>
      <c r="B314" s="954"/>
      <c r="C314" s="669" t="s">
        <v>340</v>
      </c>
      <c r="D314" s="670">
        <v>0</v>
      </c>
      <c r="E314" s="671">
        <v>0</v>
      </c>
      <c r="F314" s="670">
        <v>150000000000</v>
      </c>
      <c r="G314" s="671">
        <v>67500000000</v>
      </c>
      <c r="H314" s="670">
        <v>0</v>
      </c>
      <c r="I314" s="940"/>
      <c r="J314" s="751" t="s">
        <v>993</v>
      </c>
      <c r="K314" s="672">
        <v>160000000000</v>
      </c>
      <c r="L314" s="673">
        <v>50816</v>
      </c>
      <c r="M314" s="674" t="s">
        <v>793</v>
      </c>
    </row>
    <row r="315" spans="1:13" ht="18" customHeight="1">
      <c r="A315" s="943"/>
      <c r="B315" s="954"/>
      <c r="C315" s="669" t="s">
        <v>340</v>
      </c>
      <c r="D315" s="670">
        <v>0</v>
      </c>
      <c r="E315" s="671">
        <v>0</v>
      </c>
      <c r="F315" s="670">
        <v>70000000000</v>
      </c>
      <c r="G315" s="671">
        <v>31500000000</v>
      </c>
      <c r="H315" s="670">
        <v>0</v>
      </c>
      <c r="I315" s="940"/>
      <c r="J315" s="751" t="s">
        <v>993</v>
      </c>
      <c r="K315" s="672">
        <v>77000000000</v>
      </c>
      <c r="L315" s="673">
        <v>1511</v>
      </c>
      <c r="M315" s="674" t="s">
        <v>625</v>
      </c>
    </row>
    <row r="316" spans="1:13" ht="18" customHeight="1">
      <c r="A316" s="943"/>
      <c r="B316" s="954"/>
      <c r="C316" s="669" t="s">
        <v>340</v>
      </c>
      <c r="D316" s="670">
        <v>0</v>
      </c>
      <c r="E316" s="671">
        <v>0</v>
      </c>
      <c r="F316" s="670">
        <v>50000000000</v>
      </c>
      <c r="G316" s="671">
        <v>22500000000</v>
      </c>
      <c r="H316" s="670">
        <v>0</v>
      </c>
      <c r="I316" s="940"/>
      <c r="J316" s="751" t="s">
        <v>993</v>
      </c>
      <c r="K316" s="672">
        <v>55000000000</v>
      </c>
      <c r="L316" s="673">
        <v>1511</v>
      </c>
      <c r="M316" s="674" t="s">
        <v>625</v>
      </c>
    </row>
    <row r="317" spans="1:13" ht="18" customHeight="1">
      <c r="A317" s="943"/>
      <c r="B317" s="954"/>
      <c r="C317" s="669" t="s">
        <v>340</v>
      </c>
      <c r="D317" s="670">
        <v>0</v>
      </c>
      <c r="E317" s="671">
        <v>0</v>
      </c>
      <c r="F317" s="670">
        <v>50000000000</v>
      </c>
      <c r="G317" s="671">
        <v>22500000000</v>
      </c>
      <c r="H317" s="670">
        <v>0</v>
      </c>
      <c r="I317" s="940"/>
      <c r="J317" s="751" t="s">
        <v>993</v>
      </c>
      <c r="K317" s="672">
        <v>55000000000</v>
      </c>
      <c r="L317" s="673">
        <v>1511</v>
      </c>
      <c r="M317" s="674" t="s">
        <v>625</v>
      </c>
    </row>
    <row r="318" spans="1:13" ht="18" customHeight="1">
      <c r="A318" s="943"/>
      <c r="B318" s="954"/>
      <c r="C318" s="669" t="s">
        <v>340</v>
      </c>
      <c r="D318" s="670">
        <v>0</v>
      </c>
      <c r="E318" s="671">
        <v>0</v>
      </c>
      <c r="F318" s="670">
        <v>50000000000</v>
      </c>
      <c r="G318" s="671">
        <v>22500000000</v>
      </c>
      <c r="H318" s="670">
        <v>0</v>
      </c>
      <c r="I318" s="940"/>
      <c r="J318" s="751" t="s">
        <v>993</v>
      </c>
      <c r="K318" s="672">
        <v>55000000000</v>
      </c>
      <c r="L318" s="673">
        <v>1993</v>
      </c>
      <c r="M318" s="674" t="s">
        <v>730</v>
      </c>
    </row>
    <row r="319" spans="1:13" ht="18" customHeight="1">
      <c r="A319" s="943"/>
      <c r="B319" s="954"/>
      <c r="C319" s="669" t="s">
        <v>340</v>
      </c>
      <c r="D319" s="670">
        <v>0</v>
      </c>
      <c r="E319" s="671">
        <v>0</v>
      </c>
      <c r="F319" s="670">
        <v>100000000000</v>
      </c>
      <c r="G319" s="671">
        <v>47500000000</v>
      </c>
      <c r="H319" s="670">
        <v>0</v>
      </c>
      <c r="I319" s="940"/>
      <c r="J319" s="751" t="s">
        <v>993</v>
      </c>
      <c r="K319" s="672">
        <v>115000000000</v>
      </c>
      <c r="L319" s="673">
        <v>1993</v>
      </c>
      <c r="M319" s="674" t="s">
        <v>730</v>
      </c>
    </row>
    <row r="320" spans="1:13" ht="18" customHeight="1">
      <c r="A320" s="943"/>
      <c r="B320" s="954"/>
      <c r="C320" s="669" t="s">
        <v>340</v>
      </c>
      <c r="D320" s="670">
        <v>0</v>
      </c>
      <c r="E320" s="671">
        <v>0</v>
      </c>
      <c r="F320" s="670">
        <v>100000000000</v>
      </c>
      <c r="G320" s="671">
        <v>47500000000</v>
      </c>
      <c r="H320" s="670">
        <v>0</v>
      </c>
      <c r="I320" s="940"/>
      <c r="J320" s="751" t="s">
        <v>993</v>
      </c>
      <c r="K320" s="672">
        <v>115000000000</v>
      </c>
      <c r="L320" s="673">
        <v>1993</v>
      </c>
      <c r="M320" s="674" t="s">
        <v>730</v>
      </c>
    </row>
    <row r="321" spans="1:13" ht="18" customHeight="1">
      <c r="A321" s="943"/>
      <c r="B321" s="954"/>
      <c r="C321" s="669" t="s">
        <v>340</v>
      </c>
      <c r="D321" s="670">
        <v>0</v>
      </c>
      <c r="E321" s="671">
        <v>0</v>
      </c>
      <c r="F321" s="670">
        <v>250000000000</v>
      </c>
      <c r="G321" s="671">
        <v>118750000000</v>
      </c>
      <c r="H321" s="670">
        <v>0</v>
      </c>
      <c r="I321" s="940"/>
      <c r="J321" s="751" t="s">
        <v>993</v>
      </c>
      <c r="K321" s="672">
        <v>282500000000</v>
      </c>
      <c r="L321" s="673">
        <v>1993</v>
      </c>
      <c r="M321" s="674" t="s">
        <v>730</v>
      </c>
    </row>
    <row r="322" spans="1:13" ht="18" customHeight="1">
      <c r="A322" s="943"/>
      <c r="B322" s="954"/>
      <c r="C322" s="669" t="s">
        <v>340</v>
      </c>
      <c r="D322" s="670">
        <v>0</v>
      </c>
      <c r="E322" s="671">
        <v>0</v>
      </c>
      <c r="F322" s="670">
        <v>400000000000</v>
      </c>
      <c r="G322" s="671">
        <v>190000000000</v>
      </c>
      <c r="H322" s="670">
        <v>0</v>
      </c>
      <c r="I322" s="940"/>
      <c r="J322" s="751" t="s">
        <v>993</v>
      </c>
      <c r="K322" s="672">
        <v>452000000000</v>
      </c>
      <c r="L322" s="673">
        <v>2647</v>
      </c>
      <c r="M322" s="674" t="s">
        <v>964</v>
      </c>
    </row>
    <row r="323" spans="1:13" ht="18" customHeight="1">
      <c r="A323" s="943"/>
      <c r="B323" s="954"/>
      <c r="C323" s="669" t="s">
        <v>340</v>
      </c>
      <c r="D323" s="670">
        <v>0</v>
      </c>
      <c r="E323" s="671">
        <v>0</v>
      </c>
      <c r="F323" s="670">
        <v>1014275024</v>
      </c>
      <c r="G323" s="671">
        <v>456423761</v>
      </c>
      <c r="H323" s="670">
        <v>0</v>
      </c>
      <c r="I323" s="940"/>
      <c r="J323" s="751" t="s">
        <v>892</v>
      </c>
      <c r="K323" s="672">
        <v>1100000000</v>
      </c>
      <c r="L323" s="673">
        <v>1051</v>
      </c>
      <c r="M323" s="674" t="s">
        <v>606</v>
      </c>
    </row>
    <row r="324" spans="1:13" ht="18" customHeight="1">
      <c r="A324" s="943"/>
      <c r="B324" s="954"/>
      <c r="C324" s="669" t="s">
        <v>340</v>
      </c>
      <c r="D324" s="670">
        <v>0</v>
      </c>
      <c r="E324" s="671">
        <v>0</v>
      </c>
      <c r="F324" s="670">
        <v>2978000000</v>
      </c>
      <c r="G324" s="671">
        <v>1340100000</v>
      </c>
      <c r="H324" s="670">
        <v>0</v>
      </c>
      <c r="I324" s="940"/>
      <c r="J324" s="751" t="s">
        <v>333</v>
      </c>
      <c r="K324" s="672">
        <v>3216240000</v>
      </c>
      <c r="L324" s="673">
        <v>1993</v>
      </c>
      <c r="M324" s="674" t="s">
        <v>730</v>
      </c>
    </row>
    <row r="325" spans="1:13" ht="18" customHeight="1">
      <c r="A325" s="943"/>
      <c r="B325" s="954"/>
      <c r="C325" s="669" t="s">
        <v>340</v>
      </c>
      <c r="D325" s="670">
        <v>0</v>
      </c>
      <c r="E325" s="671">
        <v>0</v>
      </c>
      <c r="F325" s="670">
        <v>1759421416</v>
      </c>
      <c r="G325" s="671">
        <v>791739637</v>
      </c>
      <c r="H325" s="670">
        <v>0</v>
      </c>
      <c r="I325" s="940"/>
      <c r="J325" s="751" t="s">
        <v>333</v>
      </c>
      <c r="K325" s="672">
        <v>1910000000</v>
      </c>
      <c r="L325" s="673">
        <v>1993</v>
      </c>
      <c r="M325" s="674" t="s">
        <v>730</v>
      </c>
    </row>
    <row r="326" spans="1:13" ht="18" customHeight="1">
      <c r="A326" s="943"/>
      <c r="B326" s="954"/>
      <c r="C326" s="669" t="s">
        <v>340</v>
      </c>
      <c r="D326" s="670">
        <v>0</v>
      </c>
      <c r="E326" s="671">
        <v>0</v>
      </c>
      <c r="F326" s="670">
        <v>16518274000</v>
      </c>
      <c r="G326" s="671">
        <v>7433223300</v>
      </c>
      <c r="H326" s="670">
        <v>0</v>
      </c>
      <c r="I326" s="940"/>
      <c r="J326" s="751" t="s">
        <v>333</v>
      </c>
      <c r="K326" s="672">
        <v>18000000000</v>
      </c>
      <c r="L326" s="673">
        <v>1993</v>
      </c>
      <c r="M326" s="674" t="s">
        <v>730</v>
      </c>
    </row>
    <row r="327" spans="1:13" ht="18" customHeight="1">
      <c r="A327" s="943"/>
      <c r="B327" s="954"/>
      <c r="C327" s="669" t="s">
        <v>340</v>
      </c>
      <c r="D327" s="670">
        <v>0</v>
      </c>
      <c r="E327" s="671">
        <v>0</v>
      </c>
      <c r="F327" s="670">
        <v>100000000000</v>
      </c>
      <c r="G327" s="671">
        <v>47500000000</v>
      </c>
      <c r="H327" s="670">
        <v>0</v>
      </c>
      <c r="I327" s="940"/>
      <c r="J327" s="751" t="s">
        <v>993</v>
      </c>
      <c r="K327" s="672">
        <v>115000000000</v>
      </c>
      <c r="L327" s="673">
        <v>2647</v>
      </c>
      <c r="M327" s="674" t="s">
        <v>964</v>
      </c>
    </row>
    <row r="328" spans="1:13" ht="18" customHeight="1">
      <c r="A328" s="943"/>
      <c r="B328" s="954"/>
      <c r="C328" s="669" t="s">
        <v>340</v>
      </c>
      <c r="D328" s="670">
        <v>0</v>
      </c>
      <c r="E328" s="671">
        <v>0</v>
      </c>
      <c r="F328" s="670">
        <v>400000000000</v>
      </c>
      <c r="G328" s="671">
        <v>190000000000</v>
      </c>
      <c r="H328" s="670">
        <v>0</v>
      </c>
      <c r="I328" s="940"/>
      <c r="J328" s="751" t="s">
        <v>993</v>
      </c>
      <c r="K328" s="672">
        <v>460000000000</v>
      </c>
      <c r="L328" s="673">
        <v>2647</v>
      </c>
      <c r="M328" s="674" t="s">
        <v>964</v>
      </c>
    </row>
    <row r="329" spans="1:13" ht="18" customHeight="1">
      <c r="A329" s="943"/>
      <c r="B329" s="954"/>
      <c r="C329" s="669" t="s">
        <v>340</v>
      </c>
      <c r="D329" s="670">
        <v>0</v>
      </c>
      <c r="E329" s="671">
        <v>0</v>
      </c>
      <c r="F329" s="670">
        <v>300000000000</v>
      </c>
      <c r="G329" s="671">
        <v>142500000000</v>
      </c>
      <c r="H329" s="670">
        <v>0</v>
      </c>
      <c r="I329" s="940"/>
      <c r="J329" s="751" t="s">
        <v>993</v>
      </c>
      <c r="K329" s="672">
        <v>345000000000</v>
      </c>
      <c r="L329" s="673">
        <v>2647</v>
      </c>
      <c r="M329" s="674" t="s">
        <v>964</v>
      </c>
    </row>
    <row r="330" spans="1:13" ht="18" customHeight="1">
      <c r="A330" s="943"/>
      <c r="B330" s="954"/>
      <c r="C330" s="669" t="s">
        <v>340</v>
      </c>
      <c r="D330" s="670">
        <v>0</v>
      </c>
      <c r="E330" s="671">
        <v>0</v>
      </c>
      <c r="F330" s="670">
        <v>2879395454</v>
      </c>
      <c r="G330" s="671">
        <v>1295727954.5</v>
      </c>
      <c r="H330" s="670">
        <v>0</v>
      </c>
      <c r="I330" s="940"/>
      <c r="J330" s="751" t="s">
        <v>333</v>
      </c>
      <c r="K330" s="672">
        <v>3200000000</v>
      </c>
      <c r="L330" s="673">
        <v>2647</v>
      </c>
      <c r="M330" s="674" t="s">
        <v>964</v>
      </c>
    </row>
    <row r="331" spans="1:13" ht="18" customHeight="1">
      <c r="A331" s="943"/>
      <c r="B331" s="954"/>
      <c r="C331" s="669" t="s">
        <v>340</v>
      </c>
      <c r="D331" s="670">
        <v>48797433857</v>
      </c>
      <c r="E331" s="671">
        <v>0</v>
      </c>
      <c r="F331" s="670">
        <v>0</v>
      </c>
      <c r="G331" s="671">
        <v>0</v>
      </c>
      <c r="H331" s="670">
        <v>0</v>
      </c>
      <c r="I331" s="940"/>
      <c r="J331" s="751" t="s">
        <v>892</v>
      </c>
      <c r="K331" s="672">
        <v>76000000000</v>
      </c>
      <c r="L331" s="673">
        <v>2647</v>
      </c>
      <c r="M331" s="674" t="s">
        <v>964</v>
      </c>
    </row>
    <row r="332" spans="1:13" ht="18" customHeight="1">
      <c r="A332" s="943"/>
      <c r="B332" s="954"/>
      <c r="C332" s="669" t="s">
        <v>340</v>
      </c>
      <c r="D332" s="670">
        <v>0</v>
      </c>
      <c r="E332" s="671">
        <v>0</v>
      </c>
      <c r="F332" s="670">
        <v>62000000000</v>
      </c>
      <c r="G332" s="671">
        <v>27900000000</v>
      </c>
      <c r="H332" s="670">
        <v>0</v>
      </c>
      <c r="I332" s="940"/>
      <c r="J332" s="751" t="s">
        <v>892</v>
      </c>
      <c r="K332" s="672">
        <v>70000000000</v>
      </c>
      <c r="L332" s="673">
        <v>2647</v>
      </c>
      <c r="M332" s="674" t="s">
        <v>964</v>
      </c>
    </row>
    <row r="333" spans="1:13" ht="18" customHeight="1">
      <c r="A333" s="943"/>
      <c r="B333" s="954"/>
      <c r="C333" s="669" t="s">
        <v>340</v>
      </c>
      <c r="D333" s="670">
        <v>63914363621</v>
      </c>
      <c r="E333" s="671">
        <v>0</v>
      </c>
      <c r="F333" s="670">
        <v>0</v>
      </c>
      <c r="G333" s="671">
        <v>0</v>
      </c>
      <c r="H333" s="670">
        <v>0</v>
      </c>
      <c r="I333" s="940"/>
      <c r="J333" s="751" t="s">
        <v>892</v>
      </c>
      <c r="K333" s="672">
        <v>702000000000</v>
      </c>
      <c r="L333" s="673">
        <v>1951</v>
      </c>
      <c r="M333" s="674" t="s">
        <v>748</v>
      </c>
    </row>
    <row r="334" spans="1:13" ht="18" customHeight="1">
      <c r="A334" s="943"/>
      <c r="B334" s="954"/>
      <c r="C334" s="669" t="s">
        <v>340</v>
      </c>
      <c r="D334" s="670">
        <v>39866391837</v>
      </c>
      <c r="E334" s="671">
        <v>0</v>
      </c>
      <c r="F334" s="670">
        <v>0</v>
      </c>
      <c r="G334" s="671">
        <v>0</v>
      </c>
      <c r="H334" s="670">
        <v>0</v>
      </c>
      <c r="I334" s="940"/>
      <c r="J334" s="751" t="s">
        <v>892</v>
      </c>
      <c r="K334" s="672">
        <v>445000000000</v>
      </c>
      <c r="L334" s="673">
        <v>1951</v>
      </c>
      <c r="M334" s="674" t="s">
        <v>748</v>
      </c>
    </row>
    <row r="335" spans="1:13" ht="18" customHeight="1">
      <c r="A335" s="943"/>
      <c r="B335" s="954"/>
      <c r="C335" s="669" t="s">
        <v>340</v>
      </c>
      <c r="D335" s="670">
        <v>15295902631</v>
      </c>
      <c r="E335" s="671">
        <v>0</v>
      </c>
      <c r="F335" s="670">
        <v>0</v>
      </c>
      <c r="G335" s="671">
        <v>0</v>
      </c>
      <c r="H335" s="670">
        <v>0</v>
      </c>
      <c r="I335" s="940"/>
      <c r="J335" s="751" t="s">
        <v>940</v>
      </c>
      <c r="K335" s="672">
        <v>93400000000</v>
      </c>
      <c r="L335" s="673">
        <v>1951</v>
      </c>
      <c r="M335" s="674" t="s">
        <v>748</v>
      </c>
    </row>
    <row r="336" spans="1:13" ht="18" customHeight="1">
      <c r="A336" s="943"/>
      <c r="B336" s="954"/>
      <c r="C336" s="669" t="s">
        <v>340</v>
      </c>
      <c r="D336" s="670">
        <v>23612435368</v>
      </c>
      <c r="E336" s="671">
        <v>0</v>
      </c>
      <c r="F336" s="670">
        <v>0</v>
      </c>
      <c r="G336" s="671">
        <v>0</v>
      </c>
      <c r="H336" s="670">
        <v>0</v>
      </c>
      <c r="I336" s="940"/>
      <c r="J336" s="751" t="s">
        <v>940</v>
      </c>
      <c r="K336" s="672">
        <v>145000000000</v>
      </c>
      <c r="L336" s="673">
        <v>1951</v>
      </c>
      <c r="M336" s="674" t="s">
        <v>748</v>
      </c>
    </row>
    <row r="337" spans="1:13" ht="18" customHeight="1">
      <c r="A337" s="943"/>
      <c r="B337" s="954"/>
      <c r="C337" s="669" t="s">
        <v>340</v>
      </c>
      <c r="D337" s="670">
        <v>420247390773</v>
      </c>
      <c r="E337" s="671">
        <v>0</v>
      </c>
      <c r="F337" s="670">
        <v>0</v>
      </c>
      <c r="G337" s="671">
        <v>0</v>
      </c>
      <c r="H337" s="670">
        <v>0</v>
      </c>
      <c r="I337" s="940"/>
      <c r="J337" s="751" t="s">
        <v>940</v>
      </c>
      <c r="K337" s="672">
        <v>1715000000000</v>
      </c>
      <c r="L337" s="673">
        <v>2647</v>
      </c>
      <c r="M337" s="674" t="s">
        <v>964</v>
      </c>
    </row>
    <row r="338" spans="1:13" ht="18" customHeight="1">
      <c r="A338" s="943"/>
      <c r="B338" s="954"/>
      <c r="C338" s="669" t="s">
        <v>340</v>
      </c>
      <c r="D338" s="670">
        <v>71587875673</v>
      </c>
      <c r="E338" s="671">
        <v>0</v>
      </c>
      <c r="F338" s="670">
        <v>0</v>
      </c>
      <c r="G338" s="671">
        <v>0</v>
      </c>
      <c r="H338" s="670">
        <v>0</v>
      </c>
      <c r="I338" s="940"/>
      <c r="J338" s="751" t="s">
        <v>892</v>
      </c>
      <c r="K338" s="672">
        <v>202000000000</v>
      </c>
      <c r="L338" s="673">
        <v>2647</v>
      </c>
      <c r="M338" s="674" t="s">
        <v>964</v>
      </c>
    </row>
    <row r="339" spans="1:13" ht="18" customHeight="1">
      <c r="A339" s="943"/>
      <c r="B339" s="954"/>
      <c r="C339" s="669" t="s">
        <v>340</v>
      </c>
      <c r="D339" s="670">
        <v>222635926909</v>
      </c>
      <c r="E339" s="671">
        <v>0</v>
      </c>
      <c r="F339" s="670">
        <v>0</v>
      </c>
      <c r="G339" s="671">
        <v>0</v>
      </c>
      <c r="H339" s="670">
        <v>0</v>
      </c>
      <c r="I339" s="940"/>
      <c r="J339" s="751" t="s">
        <v>892</v>
      </c>
      <c r="K339" s="672">
        <v>502000000000</v>
      </c>
      <c r="L339" s="673">
        <v>2647</v>
      </c>
      <c r="M339" s="674" t="s">
        <v>964</v>
      </c>
    </row>
    <row r="340" spans="1:13" ht="18" customHeight="1">
      <c r="A340" s="943"/>
      <c r="B340" s="954"/>
      <c r="C340" s="669" t="s">
        <v>340</v>
      </c>
      <c r="D340" s="670">
        <v>302931469037</v>
      </c>
      <c r="E340" s="671">
        <v>0</v>
      </c>
      <c r="F340" s="670">
        <v>0</v>
      </c>
      <c r="G340" s="671">
        <v>0</v>
      </c>
      <c r="H340" s="670">
        <v>0</v>
      </c>
      <c r="I340" s="940"/>
      <c r="J340" s="751" t="s">
        <v>892</v>
      </c>
      <c r="K340" s="672">
        <v>560000000000</v>
      </c>
      <c r="L340" s="673">
        <v>2647</v>
      </c>
      <c r="M340" s="674" t="s">
        <v>964</v>
      </c>
    </row>
    <row r="341" spans="1:13" ht="18" customHeight="1">
      <c r="A341" s="943"/>
      <c r="B341" s="954"/>
      <c r="C341" s="669" t="s">
        <v>340</v>
      </c>
      <c r="D341" s="670">
        <v>387210700360</v>
      </c>
      <c r="E341" s="671">
        <v>0</v>
      </c>
      <c r="F341" s="670">
        <v>0</v>
      </c>
      <c r="G341" s="671">
        <v>0</v>
      </c>
      <c r="H341" s="670">
        <v>0</v>
      </c>
      <c r="I341" s="940"/>
      <c r="J341" s="751" t="s">
        <v>892</v>
      </c>
      <c r="K341" s="672">
        <v>555000000000</v>
      </c>
      <c r="L341" s="673">
        <v>2647</v>
      </c>
      <c r="M341" s="674" t="s">
        <v>964</v>
      </c>
    </row>
    <row r="342" spans="1:13" ht="18" customHeight="1">
      <c r="A342" s="943"/>
      <c r="B342" s="954"/>
      <c r="C342" s="669" t="s">
        <v>340</v>
      </c>
      <c r="D342" s="670">
        <v>423182230379</v>
      </c>
      <c r="E342" s="671">
        <v>0</v>
      </c>
      <c r="F342" s="670">
        <v>0</v>
      </c>
      <c r="G342" s="671">
        <v>0</v>
      </c>
      <c r="H342" s="670">
        <v>0</v>
      </c>
      <c r="I342" s="940"/>
      <c r="J342" s="751" t="s">
        <v>892</v>
      </c>
      <c r="K342" s="672">
        <v>555000000000</v>
      </c>
      <c r="L342" s="673">
        <v>2647</v>
      </c>
      <c r="M342" s="674" t="s">
        <v>964</v>
      </c>
    </row>
    <row r="343" spans="1:13" ht="18" customHeight="1">
      <c r="A343" s="943"/>
      <c r="B343" s="954"/>
      <c r="C343" s="669" t="s">
        <v>626</v>
      </c>
      <c r="D343" s="670">
        <v>0</v>
      </c>
      <c r="E343" s="671">
        <v>0</v>
      </c>
      <c r="F343" s="670">
        <v>313330598100</v>
      </c>
      <c r="G343" s="671">
        <v>153531993069</v>
      </c>
      <c r="H343" s="670">
        <v>0</v>
      </c>
      <c r="I343" s="940"/>
      <c r="J343" s="751" t="s">
        <v>892</v>
      </c>
      <c r="K343" s="672">
        <v>369000000000</v>
      </c>
      <c r="L343" s="673">
        <v>3008</v>
      </c>
      <c r="M343" s="674" t="s">
        <v>944</v>
      </c>
    </row>
    <row r="344" spans="1:13" ht="18" customHeight="1">
      <c r="A344" s="943"/>
      <c r="B344" s="954"/>
      <c r="C344" s="669" t="s">
        <v>626</v>
      </c>
      <c r="D344" s="670">
        <v>0</v>
      </c>
      <c r="E344" s="671">
        <v>0</v>
      </c>
      <c r="F344" s="670">
        <v>15741472000</v>
      </c>
      <c r="G344" s="671">
        <v>7083662400</v>
      </c>
      <c r="H344" s="670">
        <v>0</v>
      </c>
      <c r="I344" s="940"/>
      <c r="J344" s="751" t="s">
        <v>892</v>
      </c>
      <c r="K344" s="672">
        <v>21300000000</v>
      </c>
      <c r="L344" s="673">
        <v>762</v>
      </c>
      <c r="M344" s="674" t="s">
        <v>607</v>
      </c>
    </row>
    <row r="345" spans="1:13" ht="18" customHeight="1">
      <c r="A345" s="943"/>
      <c r="B345" s="954"/>
      <c r="C345" s="669" t="s">
        <v>626</v>
      </c>
      <c r="D345" s="670">
        <v>0</v>
      </c>
      <c r="E345" s="671">
        <v>0</v>
      </c>
      <c r="F345" s="670">
        <v>51386843958</v>
      </c>
      <c r="G345" s="671">
        <v>23124079781</v>
      </c>
      <c r="H345" s="670">
        <v>0</v>
      </c>
      <c r="I345" s="940"/>
      <c r="J345" s="751" t="s">
        <v>892</v>
      </c>
      <c r="K345" s="672">
        <v>70000000000</v>
      </c>
      <c r="L345" s="673">
        <v>762</v>
      </c>
      <c r="M345" s="674" t="s">
        <v>607</v>
      </c>
    </row>
    <row r="346" spans="1:13" ht="18" customHeight="1">
      <c r="A346" s="943"/>
      <c r="B346" s="954"/>
      <c r="C346" s="669" t="s">
        <v>626</v>
      </c>
      <c r="D346" s="670">
        <v>0</v>
      </c>
      <c r="E346" s="671">
        <v>0</v>
      </c>
      <c r="F346" s="670">
        <v>15741472915</v>
      </c>
      <c r="G346" s="671">
        <v>7083662811.5</v>
      </c>
      <c r="H346" s="670">
        <v>0</v>
      </c>
      <c r="I346" s="940"/>
      <c r="J346" s="751" t="s">
        <v>952</v>
      </c>
      <c r="K346" s="672">
        <v>34002000000</v>
      </c>
      <c r="L346" s="673">
        <v>1077</v>
      </c>
      <c r="M346" s="674" t="s">
        <v>609</v>
      </c>
    </row>
    <row r="347" spans="1:13" ht="18" customHeight="1">
      <c r="A347" s="943"/>
      <c r="B347" s="954"/>
      <c r="C347" s="669" t="s">
        <v>626</v>
      </c>
      <c r="D347" s="670">
        <v>0</v>
      </c>
      <c r="E347" s="671">
        <v>0</v>
      </c>
      <c r="F347" s="670">
        <v>54717476717</v>
      </c>
      <c r="G347" s="671">
        <v>24622864522.5</v>
      </c>
      <c r="H347" s="670">
        <v>0</v>
      </c>
      <c r="I347" s="940"/>
      <c r="J347" s="751" t="s">
        <v>952</v>
      </c>
      <c r="K347" s="672">
        <v>118200000000</v>
      </c>
      <c r="L347" s="673">
        <v>1077</v>
      </c>
      <c r="M347" s="674" t="s">
        <v>609</v>
      </c>
    </row>
    <row r="348" spans="1:13" ht="18" customHeight="1">
      <c r="A348" s="943"/>
      <c r="B348" s="954"/>
      <c r="C348" s="669" t="s">
        <v>626</v>
      </c>
      <c r="D348" s="670">
        <v>0</v>
      </c>
      <c r="E348" s="671">
        <v>0</v>
      </c>
      <c r="F348" s="670">
        <v>18520202500</v>
      </c>
      <c r="G348" s="671">
        <v>8334091125</v>
      </c>
      <c r="H348" s="670">
        <v>0</v>
      </c>
      <c r="I348" s="940"/>
      <c r="J348" s="751" t="s">
        <v>952</v>
      </c>
      <c r="K348" s="672">
        <v>40004000000</v>
      </c>
      <c r="L348" s="673">
        <v>1077</v>
      </c>
      <c r="M348" s="674" t="s">
        <v>609</v>
      </c>
    </row>
    <row r="349" spans="1:13" ht="18" customHeight="1">
      <c r="A349" s="943"/>
      <c r="B349" s="954"/>
      <c r="C349" s="669" t="s">
        <v>626</v>
      </c>
      <c r="D349" s="670">
        <v>0</v>
      </c>
      <c r="E349" s="671">
        <v>0</v>
      </c>
      <c r="F349" s="670">
        <v>41372592238</v>
      </c>
      <c r="G349" s="671">
        <v>18617666507.5</v>
      </c>
      <c r="H349" s="670">
        <v>0</v>
      </c>
      <c r="I349" s="940"/>
      <c r="J349" s="751" t="s">
        <v>892</v>
      </c>
      <c r="K349" s="672">
        <v>44683000000</v>
      </c>
      <c r="L349" s="673">
        <v>3008</v>
      </c>
      <c r="M349" s="674" t="s">
        <v>944</v>
      </c>
    </row>
    <row r="350" spans="1:13" ht="18" customHeight="1">
      <c r="A350" s="943"/>
      <c r="B350" s="954"/>
      <c r="C350" s="669" t="s">
        <v>626</v>
      </c>
      <c r="D350" s="670">
        <v>0</v>
      </c>
      <c r="E350" s="671">
        <v>0</v>
      </c>
      <c r="F350" s="670">
        <v>199034071903</v>
      </c>
      <c r="G350" s="671">
        <v>89565332356.5</v>
      </c>
      <c r="H350" s="670">
        <v>0</v>
      </c>
      <c r="I350" s="940"/>
      <c r="J350" s="751" t="s">
        <v>892</v>
      </c>
      <c r="K350" s="672">
        <v>214957000000</v>
      </c>
      <c r="L350" s="673">
        <v>3008</v>
      </c>
      <c r="M350" s="674" t="s">
        <v>944</v>
      </c>
    </row>
    <row r="351" spans="1:13" ht="18" customHeight="1">
      <c r="A351" s="943"/>
      <c r="B351" s="954"/>
      <c r="C351" s="669" t="s">
        <v>626</v>
      </c>
      <c r="D351" s="670">
        <v>0</v>
      </c>
      <c r="E351" s="671">
        <v>0</v>
      </c>
      <c r="F351" s="670">
        <v>21168537067</v>
      </c>
      <c r="G351" s="671">
        <v>9525841680</v>
      </c>
      <c r="H351" s="670">
        <v>0</v>
      </c>
      <c r="I351" s="940"/>
      <c r="J351" s="751" t="s">
        <v>892</v>
      </c>
      <c r="K351" s="672">
        <v>36599000000</v>
      </c>
      <c r="L351" s="673">
        <v>3008</v>
      </c>
      <c r="M351" s="674" t="s">
        <v>944</v>
      </c>
    </row>
    <row r="352" spans="1:13" ht="18" customHeight="1">
      <c r="A352" s="943"/>
      <c r="B352" s="954"/>
      <c r="C352" s="669" t="s">
        <v>626</v>
      </c>
      <c r="D352" s="670">
        <v>0</v>
      </c>
      <c r="E352" s="671">
        <v>0</v>
      </c>
      <c r="F352" s="670">
        <v>3759792834</v>
      </c>
      <c r="G352" s="671">
        <v>1691906775.5</v>
      </c>
      <c r="H352" s="670">
        <v>0</v>
      </c>
      <c r="I352" s="940"/>
      <c r="J352" s="751" t="s">
        <v>892</v>
      </c>
      <c r="K352" s="672">
        <v>4061000000</v>
      </c>
      <c r="L352" s="673">
        <v>3008</v>
      </c>
      <c r="M352" s="674" t="s">
        <v>944</v>
      </c>
    </row>
    <row r="353" spans="1:13" ht="18" customHeight="1">
      <c r="A353" s="943"/>
      <c r="B353" s="954"/>
      <c r="C353" s="669" t="s">
        <v>626</v>
      </c>
      <c r="D353" s="670">
        <v>0</v>
      </c>
      <c r="E353" s="671">
        <v>0</v>
      </c>
      <c r="F353" s="670">
        <v>86422689116</v>
      </c>
      <c r="G353" s="671">
        <v>38890210102</v>
      </c>
      <c r="H353" s="670">
        <v>0</v>
      </c>
      <c r="I353" s="940"/>
      <c r="J353" s="751" t="s">
        <v>892</v>
      </c>
      <c r="K353" s="672">
        <v>93337000000</v>
      </c>
      <c r="L353" s="673">
        <v>3008</v>
      </c>
      <c r="M353" s="674" t="s">
        <v>944</v>
      </c>
    </row>
    <row r="354" spans="1:13" ht="18" customHeight="1">
      <c r="A354" s="943"/>
      <c r="B354" s="954"/>
      <c r="C354" s="696" t="s">
        <v>626</v>
      </c>
      <c r="D354" s="670">
        <v>0</v>
      </c>
      <c r="E354" s="671">
        <v>0</v>
      </c>
      <c r="F354" s="670">
        <v>1632541626</v>
      </c>
      <c r="G354" s="671">
        <v>734643731.5</v>
      </c>
      <c r="H354" s="670">
        <v>0</v>
      </c>
      <c r="I354" s="940"/>
      <c r="J354" s="751" t="s">
        <v>892</v>
      </c>
      <c r="K354" s="687">
        <v>1764000000</v>
      </c>
      <c r="L354" s="673">
        <v>3008</v>
      </c>
      <c r="M354" s="689" t="s">
        <v>944</v>
      </c>
    </row>
    <row r="355" spans="1:13" ht="18" customHeight="1">
      <c r="A355" s="943"/>
      <c r="B355" s="954"/>
      <c r="C355" s="669" t="s">
        <v>626</v>
      </c>
      <c r="D355" s="670">
        <v>0</v>
      </c>
      <c r="E355" s="671">
        <v>0</v>
      </c>
      <c r="F355" s="670">
        <v>313033322809</v>
      </c>
      <c r="G355" s="671">
        <v>140864995264</v>
      </c>
      <c r="H355" s="670">
        <v>0</v>
      </c>
      <c r="I355" s="940"/>
      <c r="J355" s="754" t="s">
        <v>892</v>
      </c>
      <c r="K355" s="672">
        <v>371883587498</v>
      </c>
      <c r="L355" s="694">
        <v>2424</v>
      </c>
      <c r="M355" s="674" t="s">
        <v>794</v>
      </c>
    </row>
    <row r="356" spans="1:13" ht="18" customHeight="1">
      <c r="A356" s="943"/>
      <c r="B356" s="954"/>
      <c r="C356" s="669" t="s">
        <v>626</v>
      </c>
      <c r="D356" s="670">
        <v>0</v>
      </c>
      <c r="E356" s="671">
        <v>0</v>
      </c>
      <c r="F356" s="670">
        <v>550384874704</v>
      </c>
      <c r="G356" s="671">
        <v>247673193617</v>
      </c>
      <c r="H356" s="670">
        <v>0</v>
      </c>
      <c r="I356" s="940"/>
      <c r="J356" s="751" t="s">
        <v>892</v>
      </c>
      <c r="K356" s="672">
        <v>666524505368</v>
      </c>
      <c r="L356" s="673">
        <v>2424</v>
      </c>
      <c r="M356" s="674" t="s">
        <v>794</v>
      </c>
    </row>
    <row r="357" spans="1:13" ht="18" customHeight="1">
      <c r="A357" s="943"/>
      <c r="B357" s="954"/>
      <c r="C357" s="669" t="s">
        <v>626</v>
      </c>
      <c r="D357" s="670">
        <v>0</v>
      </c>
      <c r="E357" s="671">
        <v>0</v>
      </c>
      <c r="F357" s="670">
        <v>74072750000</v>
      </c>
      <c r="G357" s="671">
        <v>37036375000</v>
      </c>
      <c r="H357" s="670">
        <v>0</v>
      </c>
      <c r="I357" s="940"/>
      <c r="J357" s="751" t="s">
        <v>892</v>
      </c>
      <c r="K357" s="672">
        <v>80000000000</v>
      </c>
      <c r="L357" s="673">
        <v>402341</v>
      </c>
      <c r="M357" s="674" t="s">
        <v>1042</v>
      </c>
    </row>
    <row r="358" spans="1:13" ht="18" customHeight="1">
      <c r="A358" s="943"/>
      <c r="B358" s="954"/>
      <c r="C358" s="669" t="s">
        <v>626</v>
      </c>
      <c r="D358" s="670">
        <v>0</v>
      </c>
      <c r="E358" s="671">
        <v>0</v>
      </c>
      <c r="F358" s="670">
        <v>74072750000</v>
      </c>
      <c r="G358" s="671">
        <v>37036375000</v>
      </c>
      <c r="H358" s="670">
        <v>0</v>
      </c>
      <c r="I358" s="940"/>
      <c r="J358" s="751" t="s">
        <v>892</v>
      </c>
      <c r="K358" s="672">
        <v>80000000000</v>
      </c>
      <c r="L358" s="673">
        <v>412069</v>
      </c>
      <c r="M358" s="674" t="s">
        <v>1043</v>
      </c>
    </row>
    <row r="359" spans="1:13" ht="18" customHeight="1">
      <c r="A359" s="943"/>
      <c r="B359" s="954"/>
      <c r="C359" s="669" t="s">
        <v>626</v>
      </c>
      <c r="D359" s="670">
        <v>0</v>
      </c>
      <c r="E359" s="671">
        <v>0</v>
      </c>
      <c r="F359" s="670">
        <v>9651299699</v>
      </c>
      <c r="G359" s="671">
        <v>4343084864.5</v>
      </c>
      <c r="H359" s="670">
        <v>0</v>
      </c>
      <c r="I359" s="940"/>
      <c r="J359" s="751" t="s">
        <v>892</v>
      </c>
      <c r="K359" s="672">
        <v>10423403675</v>
      </c>
      <c r="L359" s="673">
        <v>660</v>
      </c>
      <c r="M359" s="674" t="s">
        <v>334</v>
      </c>
    </row>
    <row r="360" spans="1:13" ht="18" customHeight="1">
      <c r="A360" s="943"/>
      <c r="B360" s="954"/>
      <c r="C360" s="669" t="s">
        <v>626</v>
      </c>
      <c r="D360" s="670">
        <v>0</v>
      </c>
      <c r="E360" s="671">
        <v>0</v>
      </c>
      <c r="F360" s="670">
        <v>169584232305</v>
      </c>
      <c r="G360" s="671">
        <v>76312866152.5</v>
      </c>
      <c r="H360" s="670">
        <v>0</v>
      </c>
      <c r="I360" s="940"/>
      <c r="J360" s="751" t="s">
        <v>892</v>
      </c>
      <c r="K360" s="672">
        <v>230000000000</v>
      </c>
      <c r="L360" s="673">
        <v>762</v>
      </c>
      <c r="M360" s="674" t="s">
        <v>607</v>
      </c>
    </row>
    <row r="361" spans="1:13" ht="18" customHeight="1" thickBot="1">
      <c r="A361" s="943"/>
      <c r="B361" s="954"/>
      <c r="C361" s="675" t="s">
        <v>626</v>
      </c>
      <c r="D361" s="670">
        <v>0</v>
      </c>
      <c r="E361" s="671">
        <v>0</v>
      </c>
      <c r="F361" s="670">
        <v>7721039759</v>
      </c>
      <c r="G361" s="671">
        <v>3474467891.5</v>
      </c>
      <c r="H361" s="670">
        <v>0</v>
      </c>
      <c r="I361" s="940"/>
      <c r="J361" s="752" t="s">
        <v>892</v>
      </c>
      <c r="K361" s="679">
        <v>8340000000</v>
      </c>
      <c r="L361" s="680">
        <v>660</v>
      </c>
      <c r="M361" s="681" t="s">
        <v>334</v>
      </c>
    </row>
    <row r="362" spans="1:13" ht="18" customHeight="1" thickBot="1">
      <c r="A362" s="943"/>
      <c r="B362" s="954"/>
      <c r="C362" s="699" t="s">
        <v>626</v>
      </c>
      <c r="D362" s="670">
        <v>0</v>
      </c>
      <c r="E362" s="671">
        <v>0</v>
      </c>
      <c r="F362" s="670">
        <v>1599215563</v>
      </c>
      <c r="G362" s="671">
        <v>799607781.5</v>
      </c>
      <c r="H362" s="670">
        <v>0</v>
      </c>
      <c r="I362" s="940"/>
      <c r="J362" s="753" t="s">
        <v>892</v>
      </c>
      <c r="K362" s="684">
        <v>1728000000</v>
      </c>
      <c r="L362" s="685">
        <v>3008</v>
      </c>
      <c r="M362" s="686" t="s">
        <v>944</v>
      </c>
    </row>
    <row r="363" spans="1:13" ht="18" customHeight="1">
      <c r="A363" s="943"/>
      <c r="B363" s="954"/>
      <c r="C363" s="669" t="s">
        <v>626</v>
      </c>
      <c r="D363" s="670">
        <v>0</v>
      </c>
      <c r="E363" s="671">
        <v>0</v>
      </c>
      <c r="F363" s="670">
        <v>25470019405</v>
      </c>
      <c r="G363" s="671">
        <v>12735009702.5</v>
      </c>
      <c r="H363" s="670">
        <v>0</v>
      </c>
      <c r="I363" s="940"/>
      <c r="J363" s="750" t="s">
        <v>892</v>
      </c>
      <c r="K363" s="666">
        <v>27508000000</v>
      </c>
      <c r="L363" s="667">
        <v>3008</v>
      </c>
      <c r="M363" s="668" t="s">
        <v>944</v>
      </c>
    </row>
    <row r="364" spans="1:13" ht="18" customHeight="1">
      <c r="A364" s="943"/>
      <c r="B364" s="954"/>
      <c r="C364" s="669" t="s">
        <v>626</v>
      </c>
      <c r="D364" s="670">
        <v>0</v>
      </c>
      <c r="E364" s="671">
        <v>0</v>
      </c>
      <c r="F364" s="670">
        <v>142312209782</v>
      </c>
      <c r="G364" s="671">
        <v>71156104891</v>
      </c>
      <c r="H364" s="670">
        <v>0</v>
      </c>
      <c r="I364" s="940"/>
      <c r="J364" s="751" t="s">
        <v>892</v>
      </c>
      <c r="K364" s="672">
        <v>153698000000</v>
      </c>
      <c r="L364" s="673">
        <v>3008</v>
      </c>
      <c r="M364" s="674" t="s">
        <v>944</v>
      </c>
    </row>
    <row r="365" spans="1:13" ht="18" customHeight="1">
      <c r="A365" s="943"/>
      <c r="B365" s="954"/>
      <c r="C365" s="669" t="s">
        <v>626</v>
      </c>
      <c r="D365" s="670">
        <v>0</v>
      </c>
      <c r="E365" s="671">
        <v>0</v>
      </c>
      <c r="F365" s="670">
        <v>23643745356</v>
      </c>
      <c r="G365" s="671">
        <v>11821872678</v>
      </c>
      <c r="H365" s="670">
        <v>0</v>
      </c>
      <c r="I365" s="940"/>
      <c r="J365" s="751" t="s">
        <v>892</v>
      </c>
      <c r="K365" s="672">
        <v>25536000000</v>
      </c>
      <c r="L365" s="673">
        <v>3008</v>
      </c>
      <c r="M365" s="674" t="s">
        <v>944</v>
      </c>
    </row>
    <row r="366" spans="1:13" ht="18" customHeight="1">
      <c r="A366" s="943"/>
      <c r="B366" s="954"/>
      <c r="C366" s="669" t="s">
        <v>626</v>
      </c>
      <c r="D366" s="670">
        <v>0</v>
      </c>
      <c r="E366" s="671">
        <v>0</v>
      </c>
      <c r="F366" s="670">
        <v>24217649118</v>
      </c>
      <c r="G366" s="671">
        <v>10897942103</v>
      </c>
      <c r="H366" s="670">
        <v>0</v>
      </c>
      <c r="I366" s="940"/>
      <c r="J366" s="751" t="s">
        <v>892</v>
      </c>
      <c r="K366" s="672">
        <v>32700000000</v>
      </c>
      <c r="L366" s="673">
        <v>762</v>
      </c>
      <c r="M366" s="674" t="s">
        <v>607</v>
      </c>
    </row>
    <row r="367" spans="1:13" ht="18" customHeight="1">
      <c r="A367" s="943"/>
      <c r="B367" s="954"/>
      <c r="C367" s="669" t="s">
        <v>626</v>
      </c>
      <c r="D367" s="670">
        <v>0</v>
      </c>
      <c r="E367" s="671">
        <v>0</v>
      </c>
      <c r="F367" s="670">
        <v>142638756176</v>
      </c>
      <c r="G367" s="671">
        <v>64187440279</v>
      </c>
      <c r="H367" s="670">
        <v>0</v>
      </c>
      <c r="I367" s="940"/>
      <c r="J367" s="751" t="s">
        <v>892</v>
      </c>
      <c r="K367" s="672">
        <v>192600000000</v>
      </c>
      <c r="L367" s="673">
        <v>762</v>
      </c>
      <c r="M367" s="674" t="s">
        <v>607</v>
      </c>
    </row>
    <row r="368" spans="1:13" ht="18" customHeight="1">
      <c r="A368" s="943"/>
      <c r="B368" s="954"/>
      <c r="C368" s="669" t="s">
        <v>626</v>
      </c>
      <c r="D368" s="670">
        <v>0</v>
      </c>
      <c r="E368" s="671">
        <v>0</v>
      </c>
      <c r="F368" s="670">
        <v>626066645620</v>
      </c>
      <c r="G368" s="671">
        <v>281729990529</v>
      </c>
      <c r="H368" s="670">
        <v>0</v>
      </c>
      <c r="I368" s="940"/>
      <c r="J368" s="751" t="s">
        <v>892</v>
      </c>
      <c r="K368" s="672">
        <v>677000000000</v>
      </c>
      <c r="L368" s="673">
        <v>2060</v>
      </c>
      <c r="M368" s="674" t="s">
        <v>735</v>
      </c>
    </row>
    <row r="369" spans="1:13" ht="18" customHeight="1">
      <c r="A369" s="943"/>
      <c r="B369" s="954"/>
      <c r="C369" s="669" t="s">
        <v>626</v>
      </c>
      <c r="D369" s="670">
        <v>0</v>
      </c>
      <c r="E369" s="671">
        <v>0</v>
      </c>
      <c r="F369" s="670">
        <v>1161730810445</v>
      </c>
      <c r="G369" s="671">
        <v>522778864700.5</v>
      </c>
      <c r="H369" s="670">
        <v>0</v>
      </c>
      <c r="I369" s="940"/>
      <c r="J369" s="751" t="s">
        <v>892</v>
      </c>
      <c r="K369" s="672">
        <v>1410268000000</v>
      </c>
      <c r="L369" s="673">
        <v>2424</v>
      </c>
      <c r="M369" s="674" t="s">
        <v>794</v>
      </c>
    </row>
    <row r="370" spans="1:13" ht="18" customHeight="1">
      <c r="A370" s="943"/>
      <c r="B370" s="954"/>
      <c r="C370" s="669" t="s">
        <v>626</v>
      </c>
      <c r="D370" s="670">
        <v>1003965517241</v>
      </c>
      <c r="E370" s="671">
        <v>0</v>
      </c>
      <c r="F370" s="670">
        <v>0</v>
      </c>
      <c r="G370" s="671">
        <v>0</v>
      </c>
      <c r="H370" s="670">
        <v>0</v>
      </c>
      <c r="I370" s="940"/>
      <c r="J370" s="751" t="s">
        <v>892</v>
      </c>
      <c r="K370" s="672">
        <v>1393600000000</v>
      </c>
      <c r="L370" s="673">
        <v>3163</v>
      </c>
      <c r="M370" s="674" t="s">
        <v>984</v>
      </c>
    </row>
    <row r="371" spans="1:13" ht="18" customHeight="1">
      <c r="A371" s="943"/>
      <c r="B371" s="954"/>
      <c r="C371" s="669" t="s">
        <v>502</v>
      </c>
      <c r="D371" s="670">
        <v>0</v>
      </c>
      <c r="E371" s="671">
        <v>0</v>
      </c>
      <c r="F371" s="670">
        <v>23845389230</v>
      </c>
      <c r="G371" s="671">
        <v>10047694615</v>
      </c>
      <c r="H371" s="670">
        <v>0</v>
      </c>
      <c r="I371" s="940"/>
      <c r="J371" s="751" t="s">
        <v>952</v>
      </c>
      <c r="K371" s="672">
        <v>81000000000</v>
      </c>
      <c r="L371" s="673" t="s">
        <v>795</v>
      </c>
      <c r="M371" s="674" t="s">
        <v>796</v>
      </c>
    </row>
    <row r="372" spans="1:13" ht="18" customHeight="1">
      <c r="A372" s="943"/>
      <c r="B372" s="954"/>
      <c r="C372" s="669" t="s">
        <v>502</v>
      </c>
      <c r="D372" s="670">
        <v>0</v>
      </c>
      <c r="E372" s="671">
        <v>0</v>
      </c>
      <c r="F372" s="670">
        <v>18750000000</v>
      </c>
      <c r="G372" s="671">
        <v>8437500000</v>
      </c>
      <c r="H372" s="670">
        <v>0</v>
      </c>
      <c r="I372" s="940"/>
      <c r="J372" s="751" t="s">
        <v>952</v>
      </c>
      <c r="K372" s="672">
        <v>40500000000</v>
      </c>
      <c r="L372" s="673">
        <v>116</v>
      </c>
      <c r="M372" s="674" t="s">
        <v>797</v>
      </c>
    </row>
    <row r="373" spans="1:13" ht="18" customHeight="1">
      <c r="A373" s="943"/>
      <c r="B373" s="954"/>
      <c r="C373" s="669" t="s">
        <v>777</v>
      </c>
      <c r="D373" s="670">
        <v>396303236882</v>
      </c>
      <c r="E373" s="671">
        <v>0</v>
      </c>
      <c r="F373" s="670">
        <v>0</v>
      </c>
      <c r="G373" s="671">
        <v>0</v>
      </c>
      <c r="H373" s="670">
        <v>0</v>
      </c>
      <c r="I373" s="940"/>
      <c r="J373" s="751" t="s">
        <v>952</v>
      </c>
      <c r="K373" s="672">
        <v>1030000000000</v>
      </c>
      <c r="L373" s="673">
        <v>2531</v>
      </c>
      <c r="M373" s="674" t="s">
        <v>973</v>
      </c>
    </row>
    <row r="374" spans="1:13" ht="18" customHeight="1">
      <c r="A374" s="943"/>
      <c r="B374" s="954"/>
      <c r="C374" s="669" t="s">
        <v>777</v>
      </c>
      <c r="D374" s="670">
        <v>122263992000</v>
      </c>
      <c r="E374" s="671">
        <v>0</v>
      </c>
      <c r="F374" s="670">
        <v>0</v>
      </c>
      <c r="G374" s="671">
        <v>0</v>
      </c>
      <c r="H374" s="670">
        <v>0</v>
      </c>
      <c r="I374" s="940"/>
      <c r="J374" s="751" t="s">
        <v>892</v>
      </c>
      <c r="K374" s="672">
        <v>160000000000</v>
      </c>
      <c r="L374" s="673"/>
      <c r="M374" s="674" t="s">
        <v>1044</v>
      </c>
    </row>
    <row r="375" spans="1:13" ht="18" customHeight="1">
      <c r="A375" s="943"/>
      <c r="B375" s="954"/>
      <c r="C375" s="669" t="s">
        <v>777</v>
      </c>
      <c r="D375" s="670">
        <v>130447494000</v>
      </c>
      <c r="E375" s="671">
        <v>0</v>
      </c>
      <c r="F375" s="670">
        <v>0</v>
      </c>
      <c r="G375" s="671">
        <v>0</v>
      </c>
      <c r="H375" s="670">
        <v>0</v>
      </c>
      <c r="I375" s="940"/>
      <c r="J375" s="751" t="s">
        <v>892</v>
      </c>
      <c r="K375" s="672">
        <v>167000000000</v>
      </c>
      <c r="L375" s="673"/>
      <c r="M375" s="674" t="s">
        <v>1045</v>
      </c>
    </row>
    <row r="376" spans="1:13" ht="18" customHeight="1">
      <c r="A376" s="943"/>
      <c r="B376" s="954"/>
      <c r="C376" s="669" t="s">
        <v>777</v>
      </c>
      <c r="D376" s="670">
        <v>127390698000</v>
      </c>
      <c r="E376" s="671">
        <v>0</v>
      </c>
      <c r="F376" s="670">
        <v>0</v>
      </c>
      <c r="G376" s="671">
        <v>0</v>
      </c>
      <c r="H376" s="670">
        <v>0</v>
      </c>
      <c r="I376" s="940"/>
      <c r="J376" s="751" t="s">
        <v>892</v>
      </c>
      <c r="K376" s="672">
        <v>155700000000</v>
      </c>
      <c r="L376" s="673">
        <v>3065</v>
      </c>
      <c r="M376" s="674" t="s">
        <v>1016</v>
      </c>
    </row>
    <row r="377" spans="1:13" ht="18" customHeight="1">
      <c r="A377" s="943"/>
      <c r="B377" s="954"/>
      <c r="C377" s="669" t="s">
        <v>777</v>
      </c>
      <c r="D377" s="670">
        <v>0</v>
      </c>
      <c r="E377" s="671">
        <v>0</v>
      </c>
      <c r="F377" s="670">
        <v>150374220000</v>
      </c>
      <c r="G377" s="671">
        <v>71427754500</v>
      </c>
      <c r="H377" s="670">
        <v>0</v>
      </c>
      <c r="I377" s="940"/>
      <c r="J377" s="751" t="s">
        <v>892</v>
      </c>
      <c r="K377" s="672">
        <v>171500000000</v>
      </c>
      <c r="L377" s="673">
        <v>3065</v>
      </c>
      <c r="M377" s="674" t="s">
        <v>1016</v>
      </c>
    </row>
    <row r="378" spans="1:13" ht="18" customHeight="1">
      <c r="A378" s="943"/>
      <c r="B378" s="954"/>
      <c r="C378" s="669" t="s">
        <v>777</v>
      </c>
      <c r="D378" s="670">
        <v>127390698000</v>
      </c>
      <c r="E378" s="671">
        <v>0</v>
      </c>
      <c r="F378" s="670">
        <v>0</v>
      </c>
      <c r="G378" s="671">
        <v>0</v>
      </c>
      <c r="H378" s="670">
        <v>0</v>
      </c>
      <c r="I378" s="940"/>
      <c r="J378" s="751" t="s">
        <v>892</v>
      </c>
      <c r="K378" s="672">
        <v>161500000000</v>
      </c>
      <c r="L378" s="673"/>
      <c r="M378" s="674" t="s">
        <v>1046</v>
      </c>
    </row>
    <row r="379" spans="1:13" ht="18" customHeight="1">
      <c r="A379" s="943"/>
      <c r="B379" s="954"/>
      <c r="C379" s="669" t="s">
        <v>777</v>
      </c>
      <c r="D379" s="670">
        <v>125033355000</v>
      </c>
      <c r="E379" s="671">
        <v>0</v>
      </c>
      <c r="F379" s="670">
        <v>0</v>
      </c>
      <c r="G379" s="671">
        <v>0</v>
      </c>
      <c r="H379" s="670">
        <v>0</v>
      </c>
      <c r="I379" s="940"/>
      <c r="J379" s="751" t="s">
        <v>892</v>
      </c>
      <c r="K379" s="672">
        <v>160000000000</v>
      </c>
      <c r="L379" s="673"/>
      <c r="M379" s="674" t="s">
        <v>1047</v>
      </c>
    </row>
    <row r="380" spans="1:13" ht="21" customHeight="1">
      <c r="A380" s="943"/>
      <c r="B380" s="954"/>
      <c r="C380" s="669" t="s">
        <v>596</v>
      </c>
      <c r="D380" s="670">
        <v>0</v>
      </c>
      <c r="E380" s="671">
        <v>0</v>
      </c>
      <c r="F380" s="670">
        <v>2600000000</v>
      </c>
      <c r="G380" s="671">
        <v>1274000000</v>
      </c>
      <c r="H380" s="670">
        <v>0</v>
      </c>
      <c r="I380" s="940"/>
      <c r="J380" s="751" t="s">
        <v>892</v>
      </c>
      <c r="K380" s="672">
        <v>3150000000</v>
      </c>
      <c r="L380" s="673">
        <v>122</v>
      </c>
      <c r="M380" s="689" t="s">
        <v>983</v>
      </c>
    </row>
    <row r="381" spans="1:13" ht="18" customHeight="1">
      <c r="A381" s="943"/>
      <c r="B381" s="954"/>
      <c r="C381" s="690" t="s">
        <v>596</v>
      </c>
      <c r="D381" s="670">
        <v>0</v>
      </c>
      <c r="E381" s="671">
        <v>0</v>
      </c>
      <c r="F381" s="670">
        <v>595889055</v>
      </c>
      <c r="G381" s="671">
        <v>291985636.5</v>
      </c>
      <c r="H381" s="670">
        <v>0</v>
      </c>
      <c r="I381" s="940"/>
      <c r="J381" s="754" t="s">
        <v>892</v>
      </c>
      <c r="K381" s="693">
        <v>710000000</v>
      </c>
      <c r="L381" s="694">
        <v>122</v>
      </c>
      <c r="M381" s="674" t="s">
        <v>1048</v>
      </c>
    </row>
    <row r="382" spans="1:13" ht="18" customHeight="1">
      <c r="A382" s="943"/>
      <c r="B382" s="954"/>
      <c r="C382" s="669" t="s">
        <v>596</v>
      </c>
      <c r="D382" s="670">
        <v>0</v>
      </c>
      <c r="E382" s="671">
        <v>0</v>
      </c>
      <c r="F382" s="670">
        <v>20511751165</v>
      </c>
      <c r="G382" s="671">
        <v>10050758071</v>
      </c>
      <c r="H382" s="670">
        <v>0</v>
      </c>
      <c r="I382" s="940"/>
      <c r="J382" s="751" t="s">
        <v>892</v>
      </c>
      <c r="K382" s="672">
        <v>25000000000</v>
      </c>
      <c r="L382" s="673">
        <v>122</v>
      </c>
      <c r="M382" s="674" t="s">
        <v>1049</v>
      </c>
    </row>
    <row r="383" spans="1:13" ht="18" customHeight="1">
      <c r="A383" s="943"/>
      <c r="B383" s="954"/>
      <c r="C383" s="669" t="s">
        <v>596</v>
      </c>
      <c r="D383" s="670">
        <v>0</v>
      </c>
      <c r="E383" s="671">
        <v>0</v>
      </c>
      <c r="F383" s="670">
        <v>3825000000</v>
      </c>
      <c r="G383" s="671">
        <v>1874250000</v>
      </c>
      <c r="H383" s="670">
        <v>0</v>
      </c>
      <c r="I383" s="940"/>
      <c r="J383" s="751" t="s">
        <v>892</v>
      </c>
      <c r="K383" s="672">
        <v>4500000000</v>
      </c>
      <c r="L383" s="673">
        <v>122</v>
      </c>
      <c r="M383" s="674" t="s">
        <v>1050</v>
      </c>
    </row>
    <row r="384" spans="1:13" ht="18" customHeight="1">
      <c r="A384" s="943"/>
      <c r="B384" s="954"/>
      <c r="C384" s="669" t="s">
        <v>596</v>
      </c>
      <c r="D384" s="670">
        <v>0</v>
      </c>
      <c r="E384" s="671">
        <v>0</v>
      </c>
      <c r="F384" s="670">
        <v>39437181000</v>
      </c>
      <c r="G384" s="671">
        <v>17718590500</v>
      </c>
      <c r="H384" s="670">
        <v>0</v>
      </c>
      <c r="I384" s="940"/>
      <c r="J384" s="751" t="s">
        <v>892</v>
      </c>
      <c r="K384" s="672">
        <v>44000000000</v>
      </c>
      <c r="L384" s="673">
        <v>122</v>
      </c>
      <c r="M384" s="674" t="s">
        <v>1051</v>
      </c>
    </row>
    <row r="385" spans="1:13" ht="18" customHeight="1">
      <c r="A385" s="943"/>
      <c r="B385" s="954"/>
      <c r="C385" s="669" t="s">
        <v>596</v>
      </c>
      <c r="D385" s="670">
        <v>0</v>
      </c>
      <c r="E385" s="671">
        <v>0</v>
      </c>
      <c r="F385" s="670">
        <v>2632773200</v>
      </c>
      <c r="G385" s="671">
        <v>1184747940</v>
      </c>
      <c r="H385" s="670">
        <v>0</v>
      </c>
      <c r="I385" s="940"/>
      <c r="J385" s="751" t="s">
        <v>892</v>
      </c>
      <c r="K385" s="672">
        <v>2850000000</v>
      </c>
      <c r="L385" s="673">
        <v>122</v>
      </c>
      <c r="M385" s="674" t="s">
        <v>911</v>
      </c>
    </row>
    <row r="386" spans="1:13" ht="18" customHeight="1">
      <c r="A386" s="943"/>
      <c r="B386" s="954"/>
      <c r="C386" s="669" t="s">
        <v>596</v>
      </c>
      <c r="D386" s="670">
        <v>8594205043</v>
      </c>
      <c r="E386" s="671">
        <v>0</v>
      </c>
      <c r="F386" s="670">
        <v>0</v>
      </c>
      <c r="G386" s="671">
        <v>0</v>
      </c>
      <c r="H386" s="670">
        <v>0</v>
      </c>
      <c r="I386" s="940"/>
      <c r="J386" s="751" t="s">
        <v>892</v>
      </c>
      <c r="K386" s="672">
        <v>105000000000</v>
      </c>
      <c r="L386" s="673">
        <v>2258</v>
      </c>
      <c r="M386" s="674" t="s">
        <v>798</v>
      </c>
    </row>
    <row r="387" spans="1:13" ht="18" customHeight="1">
      <c r="A387" s="943"/>
      <c r="B387" s="954"/>
      <c r="C387" s="669" t="s">
        <v>596</v>
      </c>
      <c r="D387" s="670">
        <v>278073700989</v>
      </c>
      <c r="E387" s="671">
        <v>0</v>
      </c>
      <c r="F387" s="670">
        <v>0</v>
      </c>
      <c r="G387" s="671">
        <v>0</v>
      </c>
      <c r="H387" s="670">
        <v>0</v>
      </c>
      <c r="I387" s="940"/>
      <c r="J387" s="751" t="s">
        <v>892</v>
      </c>
      <c r="K387" s="672">
        <v>441000000000</v>
      </c>
      <c r="L387" s="673">
        <v>2891</v>
      </c>
      <c r="M387" s="674" t="s">
        <v>1052</v>
      </c>
    </row>
    <row r="388" spans="1:13" ht="18" customHeight="1">
      <c r="A388" s="943"/>
      <c r="B388" s="954"/>
      <c r="C388" s="669" t="s">
        <v>596</v>
      </c>
      <c r="D388" s="670">
        <v>88259841420</v>
      </c>
      <c r="E388" s="671">
        <v>0</v>
      </c>
      <c r="F388" s="670">
        <v>0</v>
      </c>
      <c r="G388" s="671">
        <v>0</v>
      </c>
      <c r="H388" s="670">
        <v>0</v>
      </c>
      <c r="I388" s="940"/>
      <c r="J388" s="751" t="s">
        <v>892</v>
      </c>
      <c r="K388" s="672">
        <v>110000000000</v>
      </c>
      <c r="L388" s="673">
        <v>2891</v>
      </c>
      <c r="M388" s="674" t="s">
        <v>1052</v>
      </c>
    </row>
    <row r="389" spans="1:13" ht="18" customHeight="1">
      <c r="A389" s="943"/>
      <c r="B389" s="954"/>
      <c r="C389" s="669" t="s">
        <v>596</v>
      </c>
      <c r="D389" s="670">
        <v>22263894346</v>
      </c>
      <c r="E389" s="671">
        <v>0</v>
      </c>
      <c r="F389" s="670">
        <v>0</v>
      </c>
      <c r="G389" s="671">
        <v>0</v>
      </c>
      <c r="H389" s="670">
        <v>0</v>
      </c>
      <c r="I389" s="940"/>
      <c r="J389" s="751" t="s">
        <v>892</v>
      </c>
      <c r="K389" s="672">
        <v>51000000000</v>
      </c>
      <c r="L389" s="673">
        <v>2258</v>
      </c>
      <c r="M389" s="674" t="s">
        <v>798</v>
      </c>
    </row>
    <row r="390" spans="1:13" ht="18" customHeight="1" thickBot="1">
      <c r="A390" s="944"/>
      <c r="B390" s="955"/>
      <c r="C390" s="675" t="s">
        <v>596</v>
      </c>
      <c r="D390" s="676">
        <v>294821917809</v>
      </c>
      <c r="E390" s="677">
        <v>0</v>
      </c>
      <c r="F390" s="676">
        <v>0</v>
      </c>
      <c r="G390" s="677">
        <v>0</v>
      </c>
      <c r="H390" s="676">
        <v>0</v>
      </c>
      <c r="I390" s="941"/>
      <c r="J390" s="752" t="s">
        <v>892</v>
      </c>
      <c r="K390" s="679">
        <v>400000000000</v>
      </c>
      <c r="L390" s="680">
        <v>2891</v>
      </c>
      <c r="M390" s="681" t="s">
        <v>1052</v>
      </c>
    </row>
    <row r="391" spans="1:13" ht="18" customHeight="1">
      <c r="A391" s="942" t="s">
        <v>779</v>
      </c>
      <c r="B391" s="936" t="s">
        <v>800</v>
      </c>
      <c r="C391" s="663" t="s">
        <v>1053</v>
      </c>
      <c r="D391" s="664">
        <v>82655335392</v>
      </c>
      <c r="E391" s="665">
        <v>0</v>
      </c>
      <c r="F391" s="664">
        <v>0</v>
      </c>
      <c r="G391" s="665">
        <v>0</v>
      </c>
      <c r="H391" s="664">
        <v>0</v>
      </c>
      <c r="I391" s="939">
        <f>SUM(D391:E403,G391:H403)</f>
        <v>10488099944142</v>
      </c>
      <c r="J391" s="750" t="s">
        <v>892</v>
      </c>
      <c r="K391" s="666">
        <v>133000000000</v>
      </c>
      <c r="L391" s="667" t="s">
        <v>1054</v>
      </c>
      <c r="M391" s="668" t="s">
        <v>935</v>
      </c>
    </row>
    <row r="392" spans="1:13" ht="18" customHeight="1">
      <c r="A392" s="943"/>
      <c r="B392" s="937"/>
      <c r="C392" s="669" t="s">
        <v>341</v>
      </c>
      <c r="D392" s="670">
        <v>0</v>
      </c>
      <c r="E392" s="671">
        <v>0</v>
      </c>
      <c r="F392" s="670">
        <v>105000000000</v>
      </c>
      <c r="G392" s="671">
        <v>47250000000</v>
      </c>
      <c r="H392" s="670">
        <v>0</v>
      </c>
      <c r="I392" s="940"/>
      <c r="J392" s="751" t="s">
        <v>1055</v>
      </c>
      <c r="K392" s="672">
        <v>105000000000</v>
      </c>
      <c r="L392" s="673"/>
      <c r="M392" s="674" t="s">
        <v>801</v>
      </c>
    </row>
    <row r="393" spans="1:13" ht="18" customHeight="1">
      <c r="A393" s="943"/>
      <c r="B393" s="937"/>
      <c r="C393" s="669" t="s">
        <v>341</v>
      </c>
      <c r="D393" s="670">
        <v>0</v>
      </c>
      <c r="E393" s="671">
        <v>0</v>
      </c>
      <c r="F393" s="670">
        <v>2000000000000</v>
      </c>
      <c r="G393" s="671">
        <v>900000000000</v>
      </c>
      <c r="H393" s="670">
        <v>0</v>
      </c>
      <c r="I393" s="940"/>
      <c r="J393" s="751" t="s">
        <v>892</v>
      </c>
      <c r="K393" s="672">
        <v>2200000000000</v>
      </c>
      <c r="L393" s="673">
        <v>1756</v>
      </c>
      <c r="M393" s="674" t="s">
        <v>618</v>
      </c>
    </row>
    <row r="394" spans="1:13" ht="18" customHeight="1">
      <c r="A394" s="943"/>
      <c r="B394" s="937"/>
      <c r="C394" s="669" t="s">
        <v>341</v>
      </c>
      <c r="D394" s="670">
        <v>0</v>
      </c>
      <c r="E394" s="671">
        <v>0</v>
      </c>
      <c r="F394" s="670">
        <v>5000000000000</v>
      </c>
      <c r="G394" s="671">
        <v>2375000000000</v>
      </c>
      <c r="H394" s="670">
        <v>0</v>
      </c>
      <c r="I394" s="940"/>
      <c r="J394" s="751" t="s">
        <v>892</v>
      </c>
      <c r="K394" s="672">
        <v>5700000000000</v>
      </c>
      <c r="L394" s="673">
        <v>3352</v>
      </c>
      <c r="M394" s="674" t="s">
        <v>802</v>
      </c>
    </row>
    <row r="395" spans="1:13" ht="19.5">
      <c r="A395" s="943"/>
      <c r="B395" s="937"/>
      <c r="C395" s="669" t="s">
        <v>341</v>
      </c>
      <c r="D395" s="670">
        <v>0</v>
      </c>
      <c r="E395" s="671">
        <v>0</v>
      </c>
      <c r="F395" s="670">
        <v>500000000000</v>
      </c>
      <c r="G395" s="671">
        <v>237500000000</v>
      </c>
      <c r="H395" s="670">
        <v>0</v>
      </c>
      <c r="I395" s="940"/>
      <c r="J395" s="751" t="s">
        <v>892</v>
      </c>
      <c r="K395" s="672">
        <v>570000000000</v>
      </c>
      <c r="L395" s="673">
        <v>3352</v>
      </c>
      <c r="M395" s="674" t="s">
        <v>802</v>
      </c>
    </row>
    <row r="396" spans="1:13" ht="18" customHeight="1">
      <c r="A396" s="943"/>
      <c r="B396" s="937"/>
      <c r="C396" s="669" t="s">
        <v>341</v>
      </c>
      <c r="D396" s="670">
        <v>5050410958904</v>
      </c>
      <c r="E396" s="671">
        <v>0</v>
      </c>
      <c r="F396" s="670">
        <v>0</v>
      </c>
      <c r="G396" s="671">
        <v>0</v>
      </c>
      <c r="H396" s="670">
        <v>0</v>
      </c>
      <c r="I396" s="940"/>
      <c r="J396" s="751" t="s">
        <v>892</v>
      </c>
      <c r="K396" s="672">
        <v>6700000000000</v>
      </c>
      <c r="L396" s="673">
        <v>3133</v>
      </c>
      <c r="M396" s="674" t="s">
        <v>967</v>
      </c>
    </row>
    <row r="397" spans="1:13" ht="18" customHeight="1">
      <c r="A397" s="943"/>
      <c r="B397" s="937"/>
      <c r="C397" s="669" t="s">
        <v>503</v>
      </c>
      <c r="D397" s="670">
        <v>264425775417</v>
      </c>
      <c r="E397" s="671">
        <v>0</v>
      </c>
      <c r="F397" s="670">
        <v>0</v>
      </c>
      <c r="G397" s="671">
        <v>0</v>
      </c>
      <c r="H397" s="670">
        <v>0</v>
      </c>
      <c r="I397" s="940"/>
      <c r="J397" s="751" t="s">
        <v>892</v>
      </c>
      <c r="K397" s="672">
        <v>365000000000</v>
      </c>
      <c r="L397" s="673" t="s">
        <v>1056</v>
      </c>
      <c r="M397" s="674" t="s">
        <v>1057</v>
      </c>
    </row>
    <row r="398" spans="1:13" ht="18" customHeight="1">
      <c r="A398" s="943"/>
      <c r="B398" s="937"/>
      <c r="C398" s="669" t="s">
        <v>503</v>
      </c>
      <c r="D398" s="670">
        <v>250315068493</v>
      </c>
      <c r="E398" s="671">
        <v>0</v>
      </c>
      <c r="F398" s="670">
        <v>0</v>
      </c>
      <c r="G398" s="671">
        <v>0</v>
      </c>
      <c r="H398" s="670">
        <v>0</v>
      </c>
      <c r="I398" s="940"/>
      <c r="J398" s="751" t="s">
        <v>892</v>
      </c>
      <c r="K398" s="672">
        <v>432200000000</v>
      </c>
      <c r="L398" s="673" t="s">
        <v>1056</v>
      </c>
      <c r="M398" s="674" t="s">
        <v>1057</v>
      </c>
    </row>
    <row r="399" spans="1:13" ht="18" customHeight="1">
      <c r="A399" s="943"/>
      <c r="B399" s="937"/>
      <c r="C399" s="669" t="s">
        <v>503</v>
      </c>
      <c r="D399" s="670">
        <v>18350841000</v>
      </c>
      <c r="E399" s="671">
        <v>0</v>
      </c>
      <c r="F399" s="670">
        <v>0</v>
      </c>
      <c r="G399" s="671">
        <v>0</v>
      </c>
      <c r="H399" s="670">
        <v>0</v>
      </c>
      <c r="I399" s="940"/>
      <c r="J399" s="751" t="s">
        <v>1058</v>
      </c>
      <c r="K399" s="672">
        <v>188980000000</v>
      </c>
      <c r="L399" s="673">
        <v>83000</v>
      </c>
      <c r="M399" s="674" t="s">
        <v>803</v>
      </c>
    </row>
    <row r="400" spans="1:13" ht="15.75" customHeight="1">
      <c r="A400" s="943"/>
      <c r="B400" s="937"/>
      <c r="C400" s="669" t="s">
        <v>774</v>
      </c>
      <c r="D400" s="670">
        <v>10533752137</v>
      </c>
      <c r="E400" s="671">
        <v>0</v>
      </c>
      <c r="F400" s="670">
        <v>0</v>
      </c>
      <c r="G400" s="671">
        <v>0</v>
      </c>
      <c r="H400" s="670">
        <v>0</v>
      </c>
      <c r="I400" s="940"/>
      <c r="J400" s="751" t="s">
        <v>880</v>
      </c>
      <c r="K400" s="672">
        <v>132000000000</v>
      </c>
      <c r="L400" s="673">
        <v>123774</v>
      </c>
      <c r="M400" s="674" t="s">
        <v>775</v>
      </c>
    </row>
    <row r="401" spans="1:13" ht="19.5">
      <c r="A401" s="943"/>
      <c r="B401" s="937"/>
      <c r="C401" s="669" t="s">
        <v>774</v>
      </c>
      <c r="D401" s="670">
        <v>172090257214</v>
      </c>
      <c r="E401" s="671">
        <v>0</v>
      </c>
      <c r="F401" s="670">
        <v>0</v>
      </c>
      <c r="G401" s="671">
        <v>0</v>
      </c>
      <c r="H401" s="670">
        <v>0</v>
      </c>
      <c r="I401" s="940"/>
      <c r="J401" s="751" t="s">
        <v>1059</v>
      </c>
      <c r="K401" s="672">
        <v>797000000000</v>
      </c>
      <c r="L401" s="673">
        <v>35072</v>
      </c>
      <c r="M401" s="674" t="s">
        <v>776</v>
      </c>
    </row>
    <row r="402" spans="1:13" ht="19.5">
      <c r="A402" s="943"/>
      <c r="B402" s="937"/>
      <c r="C402" s="669" t="s">
        <v>804</v>
      </c>
      <c r="D402" s="670">
        <v>228392980898</v>
      </c>
      <c r="E402" s="671">
        <v>0</v>
      </c>
      <c r="F402" s="670">
        <v>0</v>
      </c>
      <c r="G402" s="671">
        <v>0</v>
      </c>
      <c r="H402" s="670">
        <v>0</v>
      </c>
      <c r="I402" s="940"/>
      <c r="J402" s="751" t="s">
        <v>974</v>
      </c>
      <c r="K402" s="672">
        <v>481250000000</v>
      </c>
      <c r="L402" s="673">
        <v>112902</v>
      </c>
      <c r="M402" s="674" t="s">
        <v>805</v>
      </c>
    </row>
    <row r="403" spans="1:13" ht="20.25" thickBot="1">
      <c r="A403" s="944"/>
      <c r="B403" s="938"/>
      <c r="C403" s="675" t="s">
        <v>778</v>
      </c>
      <c r="D403" s="676">
        <v>851174974687</v>
      </c>
      <c r="E403" s="677">
        <v>0</v>
      </c>
      <c r="F403" s="676">
        <v>0</v>
      </c>
      <c r="G403" s="677">
        <v>0</v>
      </c>
      <c r="H403" s="676">
        <v>0</v>
      </c>
      <c r="I403" s="941"/>
      <c r="J403" s="752" t="s">
        <v>892</v>
      </c>
      <c r="K403" s="679">
        <v>1101000000000</v>
      </c>
      <c r="L403" s="680">
        <v>2903</v>
      </c>
      <c r="M403" s="681" t="s">
        <v>956</v>
      </c>
    </row>
    <row r="404" spans="1:13" ht="19.5" customHeight="1">
      <c r="A404" s="942" t="s">
        <v>309</v>
      </c>
      <c r="B404" s="936" t="s">
        <v>1060</v>
      </c>
      <c r="C404" s="663" t="s">
        <v>808</v>
      </c>
      <c r="D404" s="664">
        <v>0</v>
      </c>
      <c r="E404" s="665">
        <v>0</v>
      </c>
      <c r="F404" s="664">
        <v>9399723000</v>
      </c>
      <c r="G404" s="665">
        <v>4605864270</v>
      </c>
      <c r="H404" s="664">
        <v>0</v>
      </c>
      <c r="I404" s="939">
        <f>SUM(D404:E416,G404:H416)</f>
        <v>3493036591920</v>
      </c>
      <c r="J404" s="750" t="s">
        <v>809</v>
      </c>
      <c r="K404" s="666">
        <v>9399723000</v>
      </c>
      <c r="L404" s="667" t="s">
        <v>1061</v>
      </c>
      <c r="M404" s="668" t="s">
        <v>922</v>
      </c>
    </row>
    <row r="405" spans="1:13" ht="19.5">
      <c r="A405" s="943"/>
      <c r="B405" s="937"/>
      <c r="C405" s="669" t="s">
        <v>808</v>
      </c>
      <c r="D405" s="670">
        <v>0</v>
      </c>
      <c r="E405" s="671">
        <v>0</v>
      </c>
      <c r="F405" s="670">
        <v>52338000000</v>
      </c>
      <c r="G405" s="671">
        <v>23552100000</v>
      </c>
      <c r="H405" s="670">
        <v>0</v>
      </c>
      <c r="I405" s="940"/>
      <c r="J405" s="751" t="s">
        <v>809</v>
      </c>
      <c r="K405" s="672">
        <v>52338000000</v>
      </c>
      <c r="L405" s="673">
        <v>2261</v>
      </c>
      <c r="M405" s="674" t="s">
        <v>785</v>
      </c>
    </row>
    <row r="406" spans="1:13" ht="19.5">
      <c r="A406" s="943"/>
      <c r="B406" s="937"/>
      <c r="C406" s="669" t="s">
        <v>808</v>
      </c>
      <c r="D406" s="670">
        <v>0</v>
      </c>
      <c r="E406" s="671">
        <v>0</v>
      </c>
      <c r="F406" s="670">
        <v>5233800000</v>
      </c>
      <c r="G406" s="671">
        <v>2355210000</v>
      </c>
      <c r="H406" s="670">
        <v>0</v>
      </c>
      <c r="I406" s="940"/>
      <c r="J406" s="751" t="s">
        <v>809</v>
      </c>
      <c r="K406" s="672">
        <v>5233800000</v>
      </c>
      <c r="L406" s="673">
        <v>2261</v>
      </c>
      <c r="M406" s="674" t="s">
        <v>785</v>
      </c>
    </row>
    <row r="407" spans="1:13" ht="19.5">
      <c r="A407" s="943"/>
      <c r="B407" s="937"/>
      <c r="C407" s="669" t="s">
        <v>808</v>
      </c>
      <c r="D407" s="670">
        <v>0</v>
      </c>
      <c r="E407" s="671">
        <v>0</v>
      </c>
      <c r="F407" s="670">
        <v>10000000000</v>
      </c>
      <c r="G407" s="671">
        <v>4000000000</v>
      </c>
      <c r="H407" s="670">
        <v>0</v>
      </c>
      <c r="I407" s="940"/>
      <c r="J407" s="751" t="s">
        <v>809</v>
      </c>
      <c r="K407" s="672">
        <v>10000000000</v>
      </c>
      <c r="L407" s="673">
        <v>2261</v>
      </c>
      <c r="M407" s="674" t="s">
        <v>785</v>
      </c>
    </row>
    <row r="408" spans="1:13" ht="81.75" customHeight="1">
      <c r="A408" s="943"/>
      <c r="B408" s="937"/>
      <c r="C408" s="669" t="s">
        <v>808</v>
      </c>
      <c r="D408" s="670">
        <v>0</v>
      </c>
      <c r="E408" s="671">
        <v>0</v>
      </c>
      <c r="F408" s="670">
        <v>14462500000</v>
      </c>
      <c r="G408" s="671">
        <v>6508125000</v>
      </c>
      <c r="H408" s="670">
        <v>0</v>
      </c>
      <c r="I408" s="940"/>
      <c r="J408" s="751" t="s">
        <v>809</v>
      </c>
      <c r="K408" s="672">
        <v>14462500000</v>
      </c>
      <c r="L408" s="673" t="s">
        <v>1062</v>
      </c>
      <c r="M408" s="674" t="s">
        <v>1063</v>
      </c>
    </row>
    <row r="409" spans="1:13" ht="15.75" customHeight="1">
      <c r="A409" s="943"/>
      <c r="B409" s="937"/>
      <c r="C409" s="669" t="s">
        <v>808</v>
      </c>
      <c r="D409" s="670">
        <v>0</v>
      </c>
      <c r="E409" s="671">
        <v>0</v>
      </c>
      <c r="F409" s="670">
        <v>398687120000</v>
      </c>
      <c r="G409" s="671">
        <v>179409204000</v>
      </c>
      <c r="H409" s="670">
        <v>0</v>
      </c>
      <c r="I409" s="940"/>
      <c r="J409" s="751" t="s">
        <v>809</v>
      </c>
      <c r="K409" s="672">
        <v>398687120000</v>
      </c>
      <c r="L409" s="673">
        <v>2803</v>
      </c>
      <c r="M409" s="674" t="s">
        <v>1064</v>
      </c>
    </row>
    <row r="410" spans="1:13" ht="19.5">
      <c r="A410" s="943"/>
      <c r="B410" s="937"/>
      <c r="C410" s="669" t="s">
        <v>808</v>
      </c>
      <c r="D410" s="670">
        <v>0</v>
      </c>
      <c r="E410" s="671">
        <v>0</v>
      </c>
      <c r="F410" s="670">
        <v>436322640000</v>
      </c>
      <c r="G410" s="671">
        <v>196345188000</v>
      </c>
      <c r="H410" s="670">
        <v>0</v>
      </c>
      <c r="I410" s="940"/>
      <c r="J410" s="751" t="s">
        <v>809</v>
      </c>
      <c r="K410" s="672">
        <v>436322640000</v>
      </c>
      <c r="L410" s="673">
        <v>2803</v>
      </c>
      <c r="M410" s="674" t="s">
        <v>1064</v>
      </c>
    </row>
    <row r="411" spans="1:13" ht="19.5">
      <c r="A411" s="943"/>
      <c r="B411" s="937"/>
      <c r="C411" s="669" t="s">
        <v>808</v>
      </c>
      <c r="D411" s="670">
        <v>0</v>
      </c>
      <c r="E411" s="671">
        <v>0</v>
      </c>
      <c r="F411" s="670">
        <v>257331015000</v>
      </c>
      <c r="G411" s="671">
        <v>128665507500</v>
      </c>
      <c r="H411" s="670">
        <v>0</v>
      </c>
      <c r="I411" s="940"/>
      <c r="J411" s="751" t="s">
        <v>809</v>
      </c>
      <c r="K411" s="672">
        <v>257331015000</v>
      </c>
      <c r="L411" s="673">
        <v>2803</v>
      </c>
      <c r="M411" s="674" t="s">
        <v>1064</v>
      </c>
    </row>
    <row r="412" spans="1:13" ht="19.5">
      <c r="A412" s="943"/>
      <c r="B412" s="937"/>
      <c r="C412" s="669" t="s">
        <v>808</v>
      </c>
      <c r="D412" s="670">
        <v>1295123694452</v>
      </c>
      <c r="E412" s="671">
        <v>0</v>
      </c>
      <c r="F412" s="670">
        <v>0</v>
      </c>
      <c r="G412" s="671">
        <v>0</v>
      </c>
      <c r="H412" s="670">
        <v>0</v>
      </c>
      <c r="I412" s="940"/>
      <c r="J412" s="751" t="s">
        <v>809</v>
      </c>
      <c r="K412" s="672">
        <v>1579726931658</v>
      </c>
      <c r="L412" s="673">
        <v>2803</v>
      </c>
      <c r="M412" s="674" t="s">
        <v>1064</v>
      </c>
    </row>
    <row r="413" spans="1:13" ht="19.5">
      <c r="A413" s="943"/>
      <c r="B413" s="937"/>
      <c r="C413" s="669" t="s">
        <v>808</v>
      </c>
      <c r="D413" s="670">
        <v>858422961041</v>
      </c>
      <c r="E413" s="671">
        <v>0</v>
      </c>
      <c r="F413" s="670">
        <v>0</v>
      </c>
      <c r="G413" s="671">
        <v>0</v>
      </c>
      <c r="H413" s="670">
        <v>0</v>
      </c>
      <c r="I413" s="940"/>
      <c r="J413" s="751" t="s">
        <v>809</v>
      </c>
      <c r="K413" s="672">
        <v>1053151287774</v>
      </c>
      <c r="L413" s="673">
        <v>2803</v>
      </c>
      <c r="M413" s="674" t="s">
        <v>1064</v>
      </c>
    </row>
    <row r="414" spans="1:13" ht="19.5">
      <c r="A414" s="943"/>
      <c r="B414" s="937"/>
      <c r="C414" s="669" t="s">
        <v>808</v>
      </c>
      <c r="D414" s="670">
        <v>56584905614</v>
      </c>
      <c r="E414" s="671">
        <v>0</v>
      </c>
      <c r="F414" s="670">
        <v>0</v>
      </c>
      <c r="G414" s="671">
        <v>0</v>
      </c>
      <c r="H414" s="670">
        <v>0</v>
      </c>
      <c r="I414" s="940"/>
      <c r="J414" s="751" t="s">
        <v>1065</v>
      </c>
      <c r="K414" s="672">
        <v>742349419828</v>
      </c>
      <c r="L414" s="673">
        <v>2081</v>
      </c>
      <c r="M414" s="674" t="s">
        <v>760</v>
      </c>
    </row>
    <row r="415" spans="1:13" ht="19.5">
      <c r="A415" s="943"/>
      <c r="B415" s="937"/>
      <c r="C415" s="669" t="s">
        <v>808</v>
      </c>
      <c r="D415" s="670">
        <v>314017358448</v>
      </c>
      <c r="E415" s="671">
        <v>0</v>
      </c>
      <c r="F415" s="670">
        <v>0</v>
      </c>
      <c r="G415" s="671">
        <v>0</v>
      </c>
      <c r="H415" s="670">
        <v>0</v>
      </c>
      <c r="I415" s="940"/>
      <c r="J415" s="751" t="s">
        <v>1066</v>
      </c>
      <c r="K415" s="672">
        <v>2147774733756</v>
      </c>
      <c r="L415" s="673">
        <v>2081</v>
      </c>
      <c r="M415" s="674" t="s">
        <v>760</v>
      </c>
    </row>
    <row r="416" spans="1:13" ht="20.25" thickBot="1">
      <c r="A416" s="944"/>
      <c r="B416" s="938"/>
      <c r="C416" s="675" t="s">
        <v>808</v>
      </c>
      <c r="D416" s="676">
        <v>423446473595</v>
      </c>
      <c r="E416" s="677">
        <v>0</v>
      </c>
      <c r="F416" s="676">
        <v>0</v>
      </c>
      <c r="G416" s="677">
        <v>0</v>
      </c>
      <c r="H416" s="676">
        <v>0</v>
      </c>
      <c r="I416" s="941"/>
      <c r="J416" s="752" t="s">
        <v>1067</v>
      </c>
      <c r="K416" s="679">
        <v>815178601651</v>
      </c>
      <c r="L416" s="680">
        <v>2803</v>
      </c>
      <c r="M416" s="681" t="s">
        <v>1064</v>
      </c>
    </row>
    <row r="417" spans="1:13" ht="19.5" customHeight="1">
      <c r="A417" s="942" t="s">
        <v>799</v>
      </c>
      <c r="B417" s="936" t="s">
        <v>1068</v>
      </c>
      <c r="C417" s="663" t="s">
        <v>810</v>
      </c>
      <c r="D417" s="664">
        <v>0</v>
      </c>
      <c r="E417" s="665">
        <v>0</v>
      </c>
      <c r="F417" s="664">
        <v>11000000000</v>
      </c>
      <c r="G417" s="665">
        <v>4950000000</v>
      </c>
      <c r="H417" s="664">
        <v>0</v>
      </c>
      <c r="I417" s="939">
        <f>SUM(D417:E455,G417:H455)</f>
        <v>6012429487416</v>
      </c>
      <c r="J417" s="750" t="s">
        <v>892</v>
      </c>
      <c r="K417" s="666">
        <v>12000000000</v>
      </c>
      <c r="L417" s="667">
        <v>4292213</v>
      </c>
      <c r="M417" s="668" t="s">
        <v>1063</v>
      </c>
    </row>
    <row r="418" spans="1:13" ht="19.5">
      <c r="A418" s="943"/>
      <c r="B418" s="937"/>
      <c r="C418" s="669" t="s">
        <v>810</v>
      </c>
      <c r="D418" s="670">
        <v>103400000000</v>
      </c>
      <c r="E418" s="671">
        <v>0</v>
      </c>
      <c r="F418" s="670">
        <v>0</v>
      </c>
      <c r="G418" s="671">
        <v>0</v>
      </c>
      <c r="H418" s="670">
        <v>0</v>
      </c>
      <c r="I418" s="940"/>
      <c r="J418" s="751" t="s">
        <v>892</v>
      </c>
      <c r="K418" s="672">
        <v>130000000000</v>
      </c>
      <c r="L418" s="673">
        <v>2834</v>
      </c>
      <c r="M418" s="674" t="s">
        <v>960</v>
      </c>
    </row>
    <row r="419" spans="1:13" ht="19.5">
      <c r="A419" s="943"/>
      <c r="B419" s="937"/>
      <c r="C419" s="669" t="s">
        <v>810</v>
      </c>
      <c r="D419" s="670">
        <v>155100000000</v>
      </c>
      <c r="E419" s="671">
        <v>0</v>
      </c>
      <c r="F419" s="670">
        <v>0</v>
      </c>
      <c r="G419" s="671">
        <v>0</v>
      </c>
      <c r="H419" s="670">
        <v>0</v>
      </c>
      <c r="I419" s="940"/>
      <c r="J419" s="751" t="s">
        <v>892</v>
      </c>
      <c r="K419" s="672">
        <v>191000000000</v>
      </c>
      <c r="L419" s="673">
        <v>2834</v>
      </c>
      <c r="M419" s="674" t="s">
        <v>960</v>
      </c>
    </row>
    <row r="420" spans="1:13" ht="19.5">
      <c r="A420" s="943"/>
      <c r="B420" s="937"/>
      <c r="C420" s="669" t="s">
        <v>810</v>
      </c>
      <c r="D420" s="670">
        <v>302827868852</v>
      </c>
      <c r="E420" s="671">
        <v>0</v>
      </c>
      <c r="F420" s="670">
        <v>0</v>
      </c>
      <c r="G420" s="671">
        <v>0</v>
      </c>
      <c r="H420" s="670">
        <v>0</v>
      </c>
      <c r="I420" s="940"/>
      <c r="J420" s="751" t="s">
        <v>892</v>
      </c>
      <c r="K420" s="672">
        <v>390000000000</v>
      </c>
      <c r="L420" s="673">
        <v>2834</v>
      </c>
      <c r="M420" s="674" t="s">
        <v>960</v>
      </c>
    </row>
    <row r="421" spans="1:13" ht="19.5">
      <c r="A421" s="943"/>
      <c r="B421" s="937"/>
      <c r="C421" s="669" t="s">
        <v>810</v>
      </c>
      <c r="D421" s="670">
        <v>323016393443</v>
      </c>
      <c r="E421" s="671">
        <v>0</v>
      </c>
      <c r="F421" s="670">
        <v>0</v>
      </c>
      <c r="G421" s="671">
        <v>0</v>
      </c>
      <c r="H421" s="670">
        <v>0</v>
      </c>
      <c r="I421" s="940"/>
      <c r="J421" s="751" t="s">
        <v>965</v>
      </c>
      <c r="K421" s="672">
        <v>622500000000</v>
      </c>
      <c r="L421" s="673">
        <v>2834</v>
      </c>
      <c r="M421" s="674" t="s">
        <v>960</v>
      </c>
    </row>
    <row r="422" spans="1:13" ht="19.5">
      <c r="A422" s="943"/>
      <c r="B422" s="937"/>
      <c r="C422" s="669" t="s">
        <v>810</v>
      </c>
      <c r="D422" s="670">
        <v>252199453552</v>
      </c>
      <c r="E422" s="671">
        <v>0</v>
      </c>
      <c r="F422" s="670">
        <v>0</v>
      </c>
      <c r="G422" s="671">
        <v>0</v>
      </c>
      <c r="H422" s="670">
        <v>0</v>
      </c>
      <c r="I422" s="940"/>
      <c r="J422" s="751" t="s">
        <v>965</v>
      </c>
      <c r="K422" s="672">
        <v>486000000000</v>
      </c>
      <c r="L422" s="673">
        <v>2834</v>
      </c>
      <c r="M422" s="674" t="s">
        <v>960</v>
      </c>
    </row>
    <row r="423" spans="1:13" ht="19.5">
      <c r="A423" s="943"/>
      <c r="B423" s="937"/>
      <c r="C423" s="669" t="s">
        <v>810</v>
      </c>
      <c r="D423" s="670">
        <v>302262295082</v>
      </c>
      <c r="E423" s="671">
        <v>0</v>
      </c>
      <c r="F423" s="670">
        <v>0</v>
      </c>
      <c r="G423" s="671">
        <v>0</v>
      </c>
      <c r="H423" s="670">
        <v>0</v>
      </c>
      <c r="I423" s="940"/>
      <c r="J423" s="751" t="s">
        <v>965</v>
      </c>
      <c r="K423" s="672">
        <v>585000000000</v>
      </c>
      <c r="L423" s="673">
        <v>2834</v>
      </c>
      <c r="M423" s="674" t="s">
        <v>960</v>
      </c>
    </row>
    <row r="424" spans="1:13" ht="19.5">
      <c r="A424" s="943"/>
      <c r="B424" s="937"/>
      <c r="C424" s="669" t="s">
        <v>627</v>
      </c>
      <c r="D424" s="670">
        <v>317243697479</v>
      </c>
      <c r="E424" s="671">
        <v>0</v>
      </c>
      <c r="F424" s="670">
        <v>0</v>
      </c>
      <c r="G424" s="671">
        <v>0</v>
      </c>
      <c r="H424" s="670">
        <v>0</v>
      </c>
      <c r="I424" s="940"/>
      <c r="J424" s="751" t="s">
        <v>965</v>
      </c>
      <c r="K424" s="672">
        <v>368000000000</v>
      </c>
      <c r="L424" s="673">
        <v>2718</v>
      </c>
      <c r="M424" s="674" t="s">
        <v>1069</v>
      </c>
    </row>
    <row r="425" spans="1:13" ht="19.5">
      <c r="A425" s="943"/>
      <c r="B425" s="937"/>
      <c r="C425" s="669" t="s">
        <v>627</v>
      </c>
      <c r="D425" s="670">
        <v>210789915966</v>
      </c>
      <c r="E425" s="671">
        <v>0</v>
      </c>
      <c r="F425" s="670">
        <v>0</v>
      </c>
      <c r="G425" s="671">
        <v>0</v>
      </c>
      <c r="H425" s="670">
        <v>0</v>
      </c>
      <c r="I425" s="940"/>
      <c r="J425" s="751" t="s">
        <v>965</v>
      </c>
      <c r="K425" s="672">
        <v>245000000000</v>
      </c>
      <c r="L425" s="673">
        <v>2718</v>
      </c>
      <c r="M425" s="674" t="s">
        <v>1069</v>
      </c>
    </row>
    <row r="426" spans="1:13" ht="19.5">
      <c r="A426" s="943"/>
      <c r="B426" s="937"/>
      <c r="C426" s="669" t="s">
        <v>627</v>
      </c>
      <c r="D426" s="670">
        <v>524957983193</v>
      </c>
      <c r="E426" s="671">
        <v>0</v>
      </c>
      <c r="F426" s="670">
        <v>0</v>
      </c>
      <c r="G426" s="671">
        <v>0</v>
      </c>
      <c r="H426" s="670">
        <v>0</v>
      </c>
      <c r="I426" s="940"/>
      <c r="J426" s="751" t="s">
        <v>965</v>
      </c>
      <c r="K426" s="672">
        <v>612200000000</v>
      </c>
      <c r="L426" s="673">
        <v>2718</v>
      </c>
      <c r="M426" s="674" t="s">
        <v>1069</v>
      </c>
    </row>
    <row r="427" spans="1:13" ht="19.5">
      <c r="A427" s="943"/>
      <c r="B427" s="937"/>
      <c r="C427" s="669" t="s">
        <v>627</v>
      </c>
      <c r="D427" s="670">
        <v>208600000000</v>
      </c>
      <c r="E427" s="671">
        <v>0</v>
      </c>
      <c r="F427" s="670">
        <v>0</v>
      </c>
      <c r="G427" s="671">
        <v>0</v>
      </c>
      <c r="H427" s="670">
        <v>0</v>
      </c>
      <c r="I427" s="940"/>
      <c r="J427" s="751" t="s">
        <v>965</v>
      </c>
      <c r="K427" s="672">
        <v>245000000000</v>
      </c>
      <c r="L427" s="673">
        <v>2718</v>
      </c>
      <c r="M427" s="674" t="s">
        <v>1069</v>
      </c>
    </row>
    <row r="428" spans="1:13" ht="19.5">
      <c r="A428" s="943"/>
      <c r="B428" s="937"/>
      <c r="C428" s="669" t="s">
        <v>627</v>
      </c>
      <c r="D428" s="670">
        <v>208200000000</v>
      </c>
      <c r="E428" s="671">
        <v>0</v>
      </c>
      <c r="F428" s="670">
        <v>0</v>
      </c>
      <c r="G428" s="671">
        <v>0</v>
      </c>
      <c r="H428" s="670">
        <v>0</v>
      </c>
      <c r="I428" s="940"/>
      <c r="J428" s="751" t="s">
        <v>965</v>
      </c>
      <c r="K428" s="672">
        <v>245000000000</v>
      </c>
      <c r="L428" s="673">
        <v>2718</v>
      </c>
      <c r="M428" s="674" t="s">
        <v>1069</v>
      </c>
    </row>
    <row r="429" spans="1:13" ht="19.5">
      <c r="A429" s="943"/>
      <c r="B429" s="937"/>
      <c r="C429" s="669" t="s">
        <v>627</v>
      </c>
      <c r="D429" s="670">
        <v>206800000000</v>
      </c>
      <c r="E429" s="671">
        <v>0</v>
      </c>
      <c r="F429" s="670">
        <v>0</v>
      </c>
      <c r="G429" s="671">
        <v>0</v>
      </c>
      <c r="H429" s="670">
        <v>0</v>
      </c>
      <c r="I429" s="940"/>
      <c r="J429" s="751" t="s">
        <v>965</v>
      </c>
      <c r="K429" s="672">
        <v>245000000000</v>
      </c>
      <c r="L429" s="673">
        <v>2718</v>
      </c>
      <c r="M429" s="674" t="s">
        <v>1069</v>
      </c>
    </row>
    <row r="430" spans="1:13" ht="19.5">
      <c r="A430" s="943"/>
      <c r="B430" s="937"/>
      <c r="C430" s="669" t="s">
        <v>627</v>
      </c>
      <c r="D430" s="670">
        <v>411107438017</v>
      </c>
      <c r="E430" s="671">
        <v>0</v>
      </c>
      <c r="F430" s="670">
        <v>0</v>
      </c>
      <c r="G430" s="671">
        <v>0</v>
      </c>
      <c r="H430" s="670">
        <v>0</v>
      </c>
      <c r="I430" s="940"/>
      <c r="J430" s="751" t="s">
        <v>965</v>
      </c>
      <c r="K430" s="672">
        <v>489760000000</v>
      </c>
      <c r="L430" s="673">
        <v>2718</v>
      </c>
      <c r="M430" s="674" t="s">
        <v>1069</v>
      </c>
    </row>
    <row r="431" spans="1:13" ht="19.5">
      <c r="A431" s="943"/>
      <c r="B431" s="937"/>
      <c r="C431" s="669" t="s">
        <v>627</v>
      </c>
      <c r="D431" s="670">
        <v>256494490358</v>
      </c>
      <c r="E431" s="671">
        <v>0</v>
      </c>
      <c r="F431" s="670">
        <v>0</v>
      </c>
      <c r="G431" s="671">
        <v>0</v>
      </c>
      <c r="H431" s="670">
        <v>0</v>
      </c>
      <c r="I431" s="940"/>
      <c r="J431" s="751" t="s">
        <v>965</v>
      </c>
      <c r="K431" s="672">
        <v>307500000000</v>
      </c>
      <c r="L431" s="673">
        <v>2718</v>
      </c>
      <c r="M431" s="674" t="s">
        <v>1069</v>
      </c>
    </row>
    <row r="432" spans="1:13" ht="15.75" customHeight="1">
      <c r="A432" s="943"/>
      <c r="B432" s="937"/>
      <c r="C432" s="669" t="s">
        <v>627</v>
      </c>
      <c r="D432" s="670">
        <v>204561983471</v>
      </c>
      <c r="E432" s="671">
        <v>0</v>
      </c>
      <c r="F432" s="670">
        <v>0</v>
      </c>
      <c r="G432" s="671">
        <v>0</v>
      </c>
      <c r="H432" s="670">
        <v>0</v>
      </c>
      <c r="I432" s="940"/>
      <c r="J432" s="751" t="s">
        <v>965</v>
      </c>
      <c r="K432" s="672">
        <v>246000000000</v>
      </c>
      <c r="L432" s="673">
        <v>2718</v>
      </c>
      <c r="M432" s="674" t="s">
        <v>1069</v>
      </c>
    </row>
    <row r="433" spans="1:13" ht="19.5">
      <c r="A433" s="943"/>
      <c r="B433" s="937"/>
      <c r="C433" s="669" t="s">
        <v>627</v>
      </c>
      <c r="D433" s="670">
        <v>407603305785</v>
      </c>
      <c r="E433" s="671">
        <v>0</v>
      </c>
      <c r="F433" s="670">
        <v>0</v>
      </c>
      <c r="G433" s="671">
        <v>0</v>
      </c>
      <c r="H433" s="670">
        <v>0</v>
      </c>
      <c r="I433" s="940"/>
      <c r="J433" s="751" t="s">
        <v>965</v>
      </c>
      <c r="K433" s="672">
        <v>489760000000</v>
      </c>
      <c r="L433" s="673">
        <v>2718</v>
      </c>
      <c r="M433" s="674" t="s">
        <v>1069</v>
      </c>
    </row>
    <row r="434" spans="1:13" ht="19.5">
      <c r="A434" s="943"/>
      <c r="B434" s="937"/>
      <c r="C434" s="669" t="s">
        <v>627</v>
      </c>
      <c r="D434" s="670">
        <v>203016393443</v>
      </c>
      <c r="E434" s="671">
        <v>0</v>
      </c>
      <c r="F434" s="670">
        <v>0</v>
      </c>
      <c r="G434" s="671">
        <v>0</v>
      </c>
      <c r="H434" s="670">
        <v>0</v>
      </c>
      <c r="I434" s="940"/>
      <c r="J434" s="751" t="s">
        <v>965</v>
      </c>
      <c r="K434" s="672">
        <v>246000000000</v>
      </c>
      <c r="L434" s="673">
        <v>2718</v>
      </c>
      <c r="M434" s="674" t="s">
        <v>1069</v>
      </c>
    </row>
    <row r="435" spans="1:13" ht="19.5">
      <c r="A435" s="943"/>
      <c r="B435" s="937"/>
      <c r="C435" s="669" t="s">
        <v>627</v>
      </c>
      <c r="D435" s="670">
        <v>201885245902</v>
      </c>
      <c r="E435" s="671">
        <v>0</v>
      </c>
      <c r="F435" s="670">
        <v>0</v>
      </c>
      <c r="G435" s="671">
        <v>0</v>
      </c>
      <c r="H435" s="670">
        <v>0</v>
      </c>
      <c r="I435" s="940"/>
      <c r="J435" s="751" t="s">
        <v>965</v>
      </c>
      <c r="K435" s="672">
        <v>246000000000</v>
      </c>
      <c r="L435" s="673">
        <v>2718</v>
      </c>
      <c r="M435" s="674" t="s">
        <v>1069</v>
      </c>
    </row>
    <row r="436" spans="1:13" ht="19.5">
      <c r="A436" s="943"/>
      <c r="B436" s="937"/>
      <c r="C436" s="669" t="s">
        <v>627</v>
      </c>
      <c r="D436" s="670">
        <v>503780821918</v>
      </c>
      <c r="E436" s="671">
        <v>0</v>
      </c>
      <c r="F436" s="670">
        <v>0</v>
      </c>
      <c r="G436" s="671">
        <v>0</v>
      </c>
      <c r="H436" s="670">
        <v>0</v>
      </c>
      <c r="I436" s="940"/>
      <c r="J436" s="751" t="s">
        <v>892</v>
      </c>
      <c r="K436" s="672">
        <v>640000000000</v>
      </c>
      <c r="L436" s="673">
        <v>3172</v>
      </c>
      <c r="M436" s="674" t="s">
        <v>1070</v>
      </c>
    </row>
    <row r="437" spans="1:13" ht="19.5">
      <c r="A437" s="943"/>
      <c r="B437" s="937"/>
      <c r="C437" s="669" t="s">
        <v>627</v>
      </c>
      <c r="D437" s="670">
        <v>200879781421</v>
      </c>
      <c r="E437" s="671">
        <v>0</v>
      </c>
      <c r="F437" s="670">
        <v>0</v>
      </c>
      <c r="G437" s="671">
        <v>0</v>
      </c>
      <c r="H437" s="670">
        <v>0</v>
      </c>
      <c r="I437" s="940"/>
      <c r="J437" s="751" t="s">
        <v>965</v>
      </c>
      <c r="K437" s="672">
        <v>246000000000</v>
      </c>
      <c r="L437" s="673">
        <v>2718</v>
      </c>
      <c r="M437" s="674" t="s">
        <v>1069</v>
      </c>
    </row>
    <row r="438" spans="1:13" ht="19.5">
      <c r="A438" s="943"/>
      <c r="B438" s="937"/>
      <c r="C438" s="669" t="s">
        <v>627</v>
      </c>
      <c r="D438" s="670">
        <v>10673313459</v>
      </c>
      <c r="E438" s="671">
        <v>0</v>
      </c>
      <c r="F438" s="670">
        <v>0</v>
      </c>
      <c r="G438" s="671">
        <v>0</v>
      </c>
      <c r="H438" s="670">
        <v>0</v>
      </c>
      <c r="I438" s="940"/>
      <c r="J438" s="751" t="s">
        <v>892</v>
      </c>
      <c r="K438" s="672">
        <v>30000000000</v>
      </c>
      <c r="L438" s="673">
        <v>2479</v>
      </c>
      <c r="M438" s="674" t="s">
        <v>1071</v>
      </c>
    </row>
    <row r="439" spans="1:13" ht="19.5">
      <c r="A439" s="943"/>
      <c r="B439" s="937"/>
      <c r="C439" s="669" t="s">
        <v>627</v>
      </c>
      <c r="D439" s="670">
        <v>4442494671</v>
      </c>
      <c r="E439" s="671">
        <v>0</v>
      </c>
      <c r="F439" s="670">
        <v>0</v>
      </c>
      <c r="G439" s="671">
        <v>0</v>
      </c>
      <c r="H439" s="670">
        <v>0</v>
      </c>
      <c r="I439" s="940"/>
      <c r="J439" s="751" t="s">
        <v>892</v>
      </c>
      <c r="K439" s="672">
        <v>30000000000</v>
      </c>
      <c r="L439" s="673">
        <v>2479</v>
      </c>
      <c r="M439" s="674" t="s">
        <v>1071</v>
      </c>
    </row>
    <row r="440" spans="1:13" ht="19.5">
      <c r="A440" s="943"/>
      <c r="B440" s="937"/>
      <c r="C440" s="669" t="s">
        <v>627</v>
      </c>
      <c r="D440" s="670">
        <v>46330663474</v>
      </c>
      <c r="E440" s="671">
        <v>0</v>
      </c>
      <c r="F440" s="670">
        <v>0</v>
      </c>
      <c r="G440" s="671">
        <v>0</v>
      </c>
      <c r="H440" s="670">
        <v>0</v>
      </c>
      <c r="I440" s="940"/>
      <c r="J440" s="751" t="s">
        <v>892</v>
      </c>
      <c r="K440" s="672">
        <v>69000000000</v>
      </c>
      <c r="L440" s="673">
        <v>2479</v>
      </c>
      <c r="M440" s="674" t="s">
        <v>1071</v>
      </c>
    </row>
    <row r="441" spans="1:13" ht="19.5">
      <c r="A441" s="943"/>
      <c r="B441" s="937"/>
      <c r="C441" s="669" t="s">
        <v>627</v>
      </c>
      <c r="D441" s="670">
        <v>8484846028</v>
      </c>
      <c r="E441" s="671">
        <v>0</v>
      </c>
      <c r="F441" s="670">
        <v>0</v>
      </c>
      <c r="G441" s="671">
        <v>0</v>
      </c>
      <c r="H441" s="670">
        <v>0</v>
      </c>
      <c r="I441" s="940"/>
      <c r="J441" s="751" t="s">
        <v>892</v>
      </c>
      <c r="K441" s="672">
        <v>43000000000</v>
      </c>
      <c r="L441" s="673">
        <v>2479</v>
      </c>
      <c r="M441" s="674" t="s">
        <v>1071</v>
      </c>
    </row>
    <row r="442" spans="1:13" ht="19.5">
      <c r="A442" s="943"/>
      <c r="B442" s="937"/>
      <c r="C442" s="669" t="s">
        <v>627</v>
      </c>
      <c r="D442" s="670">
        <v>19739409259</v>
      </c>
      <c r="E442" s="671">
        <v>0</v>
      </c>
      <c r="F442" s="670">
        <v>0</v>
      </c>
      <c r="G442" s="671">
        <v>0</v>
      </c>
      <c r="H442" s="670">
        <v>0</v>
      </c>
      <c r="I442" s="940"/>
      <c r="J442" s="751" t="s">
        <v>892</v>
      </c>
      <c r="K442" s="672">
        <v>31000000000</v>
      </c>
      <c r="L442" s="673">
        <v>2479</v>
      </c>
      <c r="M442" s="674" t="s">
        <v>1071</v>
      </c>
    </row>
    <row r="443" spans="1:13" ht="19.5">
      <c r="A443" s="943"/>
      <c r="B443" s="937"/>
      <c r="C443" s="669" t="s">
        <v>627</v>
      </c>
      <c r="D443" s="670">
        <v>16005365520</v>
      </c>
      <c r="E443" s="671">
        <v>0</v>
      </c>
      <c r="F443" s="670">
        <v>0</v>
      </c>
      <c r="G443" s="671">
        <v>0</v>
      </c>
      <c r="H443" s="670">
        <v>0</v>
      </c>
      <c r="I443" s="940"/>
      <c r="J443" s="751" t="s">
        <v>892</v>
      </c>
      <c r="K443" s="672">
        <v>17000000000</v>
      </c>
      <c r="L443" s="673">
        <v>2479</v>
      </c>
      <c r="M443" s="674" t="s">
        <v>1071</v>
      </c>
    </row>
    <row r="444" spans="1:13" ht="19.5">
      <c r="A444" s="943"/>
      <c r="B444" s="937"/>
      <c r="C444" s="669" t="s">
        <v>627</v>
      </c>
      <c r="D444" s="670">
        <v>18102955395</v>
      </c>
      <c r="E444" s="671">
        <v>0</v>
      </c>
      <c r="F444" s="670">
        <v>0</v>
      </c>
      <c r="G444" s="671">
        <v>0</v>
      </c>
      <c r="H444" s="670">
        <v>0</v>
      </c>
      <c r="I444" s="940"/>
      <c r="J444" s="751" t="s">
        <v>892</v>
      </c>
      <c r="K444" s="672">
        <v>25000000000</v>
      </c>
      <c r="L444" s="673">
        <v>2479</v>
      </c>
      <c r="M444" s="674" t="s">
        <v>1071</v>
      </c>
    </row>
    <row r="445" spans="1:13" ht="19.5">
      <c r="A445" s="943"/>
      <c r="B445" s="937"/>
      <c r="C445" s="669" t="s">
        <v>627</v>
      </c>
      <c r="D445" s="670">
        <v>18944120688</v>
      </c>
      <c r="E445" s="671">
        <v>0</v>
      </c>
      <c r="F445" s="670">
        <v>0</v>
      </c>
      <c r="G445" s="671">
        <v>0</v>
      </c>
      <c r="H445" s="670">
        <v>0</v>
      </c>
      <c r="I445" s="940"/>
      <c r="J445" s="751" t="s">
        <v>892</v>
      </c>
      <c r="K445" s="672">
        <v>23000000000</v>
      </c>
      <c r="L445" s="673">
        <v>2479</v>
      </c>
      <c r="M445" s="674" t="s">
        <v>1071</v>
      </c>
    </row>
    <row r="446" spans="1:13" ht="19.5">
      <c r="A446" s="943"/>
      <c r="B446" s="937"/>
      <c r="C446" s="669" t="s">
        <v>627</v>
      </c>
      <c r="D446" s="670">
        <v>49344109589</v>
      </c>
      <c r="E446" s="671">
        <v>0</v>
      </c>
      <c r="F446" s="670">
        <v>0</v>
      </c>
      <c r="G446" s="671">
        <v>0</v>
      </c>
      <c r="H446" s="670">
        <v>0</v>
      </c>
      <c r="I446" s="940"/>
      <c r="J446" s="751" t="s">
        <v>892</v>
      </c>
      <c r="K446" s="672">
        <v>53000000000</v>
      </c>
      <c r="L446" s="673">
        <v>2479</v>
      </c>
      <c r="M446" s="674" t="s">
        <v>1071</v>
      </c>
    </row>
    <row r="447" spans="1:13" ht="19.5">
      <c r="A447" s="943"/>
      <c r="B447" s="937"/>
      <c r="C447" s="669" t="s">
        <v>627</v>
      </c>
      <c r="D447" s="670">
        <v>30424391426</v>
      </c>
      <c r="E447" s="671">
        <v>0</v>
      </c>
      <c r="F447" s="670">
        <v>0</v>
      </c>
      <c r="G447" s="671">
        <v>0</v>
      </c>
      <c r="H447" s="670">
        <v>0</v>
      </c>
      <c r="I447" s="940"/>
      <c r="J447" s="751" t="s">
        <v>892</v>
      </c>
      <c r="K447" s="672">
        <v>45000000000</v>
      </c>
      <c r="L447" s="673">
        <v>2479</v>
      </c>
      <c r="M447" s="674" t="s">
        <v>1071</v>
      </c>
    </row>
    <row r="448" spans="1:13" ht="19.5">
      <c r="A448" s="943"/>
      <c r="B448" s="937"/>
      <c r="C448" s="669" t="s">
        <v>627</v>
      </c>
      <c r="D448" s="670">
        <v>6493453671</v>
      </c>
      <c r="E448" s="671">
        <v>0</v>
      </c>
      <c r="F448" s="670">
        <v>0</v>
      </c>
      <c r="G448" s="671">
        <v>0</v>
      </c>
      <c r="H448" s="670">
        <v>0</v>
      </c>
      <c r="I448" s="940"/>
      <c r="J448" s="751" t="s">
        <v>892</v>
      </c>
      <c r="K448" s="672">
        <v>9000000000</v>
      </c>
      <c r="L448" s="673">
        <v>2479</v>
      </c>
      <c r="M448" s="674" t="s">
        <v>1071</v>
      </c>
    </row>
    <row r="449" spans="1:13" ht="19.5">
      <c r="A449" s="943"/>
      <c r="B449" s="937"/>
      <c r="C449" s="669" t="s">
        <v>627</v>
      </c>
      <c r="D449" s="670">
        <v>15052400868</v>
      </c>
      <c r="E449" s="671">
        <v>0</v>
      </c>
      <c r="F449" s="670">
        <v>0</v>
      </c>
      <c r="G449" s="671">
        <v>0</v>
      </c>
      <c r="H449" s="670">
        <v>0</v>
      </c>
      <c r="I449" s="940"/>
      <c r="J449" s="751" t="s">
        <v>892</v>
      </c>
      <c r="K449" s="672">
        <v>18000000000</v>
      </c>
      <c r="L449" s="673">
        <v>2479</v>
      </c>
      <c r="M449" s="674" t="s">
        <v>1071</v>
      </c>
    </row>
    <row r="450" spans="1:13" ht="19.5">
      <c r="A450" s="943"/>
      <c r="B450" s="937"/>
      <c r="C450" s="669" t="s">
        <v>627</v>
      </c>
      <c r="D450" s="670">
        <v>34972395918</v>
      </c>
      <c r="E450" s="671">
        <v>0</v>
      </c>
      <c r="F450" s="670">
        <v>0</v>
      </c>
      <c r="G450" s="671">
        <v>0</v>
      </c>
      <c r="H450" s="670">
        <v>0</v>
      </c>
      <c r="I450" s="940"/>
      <c r="J450" s="751" t="s">
        <v>892</v>
      </c>
      <c r="K450" s="672">
        <v>40000000000</v>
      </c>
      <c r="L450" s="673">
        <v>2479</v>
      </c>
      <c r="M450" s="674" t="s">
        <v>1071</v>
      </c>
    </row>
    <row r="451" spans="1:13" ht="20.25" thickBot="1">
      <c r="A451" s="943"/>
      <c r="B451" s="937"/>
      <c r="C451" s="669" t="s">
        <v>627</v>
      </c>
      <c r="D451" s="670">
        <v>29671956437</v>
      </c>
      <c r="E451" s="671">
        <v>0</v>
      </c>
      <c r="F451" s="670">
        <v>0</v>
      </c>
      <c r="G451" s="671">
        <v>0</v>
      </c>
      <c r="H451" s="670">
        <v>0</v>
      </c>
      <c r="I451" s="940"/>
      <c r="J451" s="752" t="s">
        <v>892</v>
      </c>
      <c r="K451" s="679">
        <v>41000000000</v>
      </c>
      <c r="L451" s="680">
        <v>3125</v>
      </c>
      <c r="M451" s="681" t="s">
        <v>989</v>
      </c>
    </row>
    <row r="452" spans="1:13" ht="19.5">
      <c r="A452" s="943"/>
      <c r="B452" s="937"/>
      <c r="C452" s="669" t="s">
        <v>627</v>
      </c>
      <c r="D452" s="670">
        <v>36409684280</v>
      </c>
      <c r="E452" s="671">
        <v>0</v>
      </c>
      <c r="F452" s="670">
        <v>0</v>
      </c>
      <c r="G452" s="671">
        <v>0</v>
      </c>
      <c r="H452" s="670">
        <v>0</v>
      </c>
      <c r="I452" s="940"/>
      <c r="J452" s="750" t="s">
        <v>892</v>
      </c>
      <c r="K452" s="666">
        <v>51000000000</v>
      </c>
      <c r="L452" s="667">
        <v>3125</v>
      </c>
      <c r="M452" s="668" t="s">
        <v>989</v>
      </c>
    </row>
    <row r="453" spans="1:13" ht="19.5">
      <c r="A453" s="943"/>
      <c r="B453" s="937"/>
      <c r="C453" s="669" t="s">
        <v>627</v>
      </c>
      <c r="D453" s="670">
        <v>50458312410</v>
      </c>
      <c r="E453" s="671">
        <v>0</v>
      </c>
      <c r="F453" s="670">
        <v>0</v>
      </c>
      <c r="G453" s="671">
        <v>0</v>
      </c>
      <c r="H453" s="670">
        <v>0</v>
      </c>
      <c r="I453" s="940"/>
      <c r="J453" s="751" t="s">
        <v>892</v>
      </c>
      <c r="K453" s="672">
        <v>70000000000</v>
      </c>
      <c r="L453" s="673">
        <v>3125</v>
      </c>
      <c r="M453" s="674" t="s">
        <v>989</v>
      </c>
    </row>
    <row r="454" spans="1:13" ht="19.5">
      <c r="A454" s="943"/>
      <c r="B454" s="937"/>
      <c r="C454" s="669" t="s">
        <v>627</v>
      </c>
      <c r="D454" s="670">
        <v>90252385687</v>
      </c>
      <c r="E454" s="671">
        <v>0</v>
      </c>
      <c r="F454" s="670">
        <v>0</v>
      </c>
      <c r="G454" s="671">
        <v>0</v>
      </c>
      <c r="H454" s="670">
        <v>0</v>
      </c>
      <c r="I454" s="940"/>
      <c r="J454" s="751" t="s">
        <v>892</v>
      </c>
      <c r="K454" s="672">
        <v>125000000000</v>
      </c>
      <c r="L454" s="673">
        <v>3125</v>
      </c>
      <c r="M454" s="674" t="s">
        <v>989</v>
      </c>
    </row>
    <row r="455" spans="1:13" ht="20.25" thickBot="1">
      <c r="A455" s="944"/>
      <c r="B455" s="938"/>
      <c r="C455" s="675" t="s">
        <v>627</v>
      </c>
      <c r="D455" s="676">
        <v>16950160754</v>
      </c>
      <c r="E455" s="677">
        <v>0</v>
      </c>
      <c r="F455" s="676">
        <v>0</v>
      </c>
      <c r="G455" s="677">
        <v>0</v>
      </c>
      <c r="H455" s="676">
        <v>0</v>
      </c>
      <c r="I455" s="941"/>
      <c r="J455" s="752" t="s">
        <v>892</v>
      </c>
      <c r="K455" s="679">
        <v>24000000000</v>
      </c>
      <c r="L455" s="680">
        <v>3125</v>
      </c>
      <c r="M455" s="681" t="s">
        <v>989</v>
      </c>
    </row>
    <row r="456" spans="1:13" ht="19.5" customHeight="1">
      <c r="A456" s="942" t="s">
        <v>806</v>
      </c>
      <c r="B456" s="936" t="s">
        <v>1072</v>
      </c>
      <c r="C456" s="663" t="s">
        <v>1073</v>
      </c>
      <c r="D456" s="664">
        <v>0</v>
      </c>
      <c r="E456" s="665">
        <v>0</v>
      </c>
      <c r="F456" s="664">
        <v>690000000</v>
      </c>
      <c r="G456" s="665">
        <v>310500000</v>
      </c>
      <c r="H456" s="664">
        <v>0</v>
      </c>
      <c r="I456" s="939">
        <f>SUM(D456:E466,G456:H466)</f>
        <v>2610112978299</v>
      </c>
      <c r="J456" s="750" t="s">
        <v>892</v>
      </c>
      <c r="K456" s="666">
        <v>750000000</v>
      </c>
      <c r="L456" s="667">
        <v>15489</v>
      </c>
      <c r="M456" s="668" t="s">
        <v>1074</v>
      </c>
    </row>
    <row r="457" spans="1:13" ht="19.5">
      <c r="A457" s="943"/>
      <c r="B457" s="937"/>
      <c r="C457" s="669" t="s">
        <v>1073</v>
      </c>
      <c r="D457" s="670">
        <v>0</v>
      </c>
      <c r="E457" s="671">
        <v>0</v>
      </c>
      <c r="F457" s="670">
        <v>45747014139</v>
      </c>
      <c r="G457" s="671">
        <v>21729831716</v>
      </c>
      <c r="H457" s="670">
        <v>0</v>
      </c>
      <c r="I457" s="940"/>
      <c r="J457" s="751" t="s">
        <v>993</v>
      </c>
      <c r="K457" s="672">
        <v>52287350707</v>
      </c>
      <c r="L457" s="673" t="s">
        <v>1075</v>
      </c>
      <c r="M457" s="674" t="s">
        <v>1076</v>
      </c>
    </row>
    <row r="458" spans="1:13" ht="19.5">
      <c r="A458" s="943"/>
      <c r="B458" s="937"/>
      <c r="C458" s="669" t="s">
        <v>1073</v>
      </c>
      <c r="D458" s="670">
        <v>0</v>
      </c>
      <c r="E458" s="671">
        <v>0</v>
      </c>
      <c r="F458" s="670">
        <v>14104303204</v>
      </c>
      <c r="G458" s="671">
        <v>6346936442</v>
      </c>
      <c r="H458" s="670">
        <v>0</v>
      </c>
      <c r="I458" s="940"/>
      <c r="J458" s="751" t="s">
        <v>892</v>
      </c>
      <c r="K458" s="672">
        <v>15550000000</v>
      </c>
      <c r="L458" s="673" t="s">
        <v>1077</v>
      </c>
      <c r="M458" s="674" t="s">
        <v>1076</v>
      </c>
    </row>
    <row r="459" spans="1:13" ht="19.5">
      <c r="A459" s="943"/>
      <c r="B459" s="937"/>
      <c r="C459" s="669" t="s">
        <v>1073</v>
      </c>
      <c r="D459" s="670">
        <v>0</v>
      </c>
      <c r="E459" s="671">
        <v>0</v>
      </c>
      <c r="F459" s="670">
        <v>12653966920</v>
      </c>
      <c r="G459" s="671">
        <v>5694285114</v>
      </c>
      <c r="H459" s="670">
        <v>0</v>
      </c>
      <c r="I459" s="940"/>
      <c r="J459" s="751" t="s">
        <v>892</v>
      </c>
      <c r="K459" s="672">
        <v>13700000000</v>
      </c>
      <c r="L459" s="673" t="s">
        <v>1075</v>
      </c>
      <c r="M459" s="674" t="s">
        <v>1076</v>
      </c>
    </row>
    <row r="460" spans="1:13" ht="19.5">
      <c r="A460" s="943"/>
      <c r="B460" s="937"/>
      <c r="C460" s="669" t="s">
        <v>1073</v>
      </c>
      <c r="D460" s="670">
        <v>0</v>
      </c>
      <c r="E460" s="671">
        <v>0</v>
      </c>
      <c r="F460" s="670">
        <v>45747014139</v>
      </c>
      <c r="G460" s="671">
        <v>21729831716</v>
      </c>
      <c r="H460" s="670">
        <v>0</v>
      </c>
      <c r="I460" s="940"/>
      <c r="J460" s="751" t="s">
        <v>968</v>
      </c>
      <c r="K460" s="672">
        <v>52287350707</v>
      </c>
      <c r="L460" s="673" t="s">
        <v>1075</v>
      </c>
      <c r="M460" s="674" t="s">
        <v>1076</v>
      </c>
    </row>
    <row r="461" spans="1:13" ht="19.5">
      <c r="A461" s="943"/>
      <c r="B461" s="937"/>
      <c r="C461" s="669" t="s">
        <v>1073</v>
      </c>
      <c r="D461" s="670">
        <v>0</v>
      </c>
      <c r="E461" s="671">
        <v>0</v>
      </c>
      <c r="F461" s="670">
        <v>10560000000</v>
      </c>
      <c r="G461" s="671">
        <v>4752000000</v>
      </c>
      <c r="H461" s="670">
        <v>0</v>
      </c>
      <c r="I461" s="940"/>
      <c r="J461" s="751" t="s">
        <v>892</v>
      </c>
      <c r="K461" s="672">
        <v>11600000000</v>
      </c>
      <c r="L461" s="673" t="s">
        <v>1075</v>
      </c>
      <c r="M461" s="674" t="s">
        <v>1076</v>
      </c>
    </row>
    <row r="462" spans="1:13" ht="19.5">
      <c r="A462" s="943"/>
      <c r="B462" s="937"/>
      <c r="C462" s="669" t="s">
        <v>1073</v>
      </c>
      <c r="D462" s="670">
        <v>0</v>
      </c>
      <c r="E462" s="671">
        <v>0</v>
      </c>
      <c r="F462" s="670">
        <v>6600000000</v>
      </c>
      <c r="G462" s="671">
        <v>3135000000</v>
      </c>
      <c r="H462" s="670">
        <v>0</v>
      </c>
      <c r="I462" s="940"/>
      <c r="J462" s="751" t="s">
        <v>993</v>
      </c>
      <c r="K462" s="672">
        <v>7530000000</v>
      </c>
      <c r="L462" s="673" t="s">
        <v>1075</v>
      </c>
      <c r="M462" s="674" t="s">
        <v>1076</v>
      </c>
    </row>
    <row r="463" spans="1:13" ht="32.25" customHeight="1">
      <c r="A463" s="943"/>
      <c r="B463" s="937"/>
      <c r="C463" s="669" t="s">
        <v>1073</v>
      </c>
      <c r="D463" s="670">
        <v>716632654580</v>
      </c>
      <c r="E463" s="671">
        <v>0</v>
      </c>
      <c r="F463" s="670">
        <v>0</v>
      </c>
      <c r="G463" s="671">
        <v>0</v>
      </c>
      <c r="H463" s="670">
        <v>0</v>
      </c>
      <c r="I463" s="940"/>
      <c r="J463" s="751" t="s">
        <v>1078</v>
      </c>
      <c r="K463" s="672">
        <v>3306125322212</v>
      </c>
      <c r="L463" s="673">
        <v>2351</v>
      </c>
      <c r="M463" s="674" t="s">
        <v>802</v>
      </c>
    </row>
    <row r="464" spans="1:13" ht="19.5">
      <c r="A464" s="943"/>
      <c r="B464" s="937"/>
      <c r="C464" s="669" t="s">
        <v>1079</v>
      </c>
      <c r="D464" s="670">
        <v>714843312042</v>
      </c>
      <c r="E464" s="671">
        <v>0</v>
      </c>
      <c r="F464" s="670">
        <v>0</v>
      </c>
      <c r="G464" s="671">
        <v>0</v>
      </c>
      <c r="H464" s="670">
        <v>0</v>
      </c>
      <c r="I464" s="940"/>
      <c r="J464" s="751" t="s">
        <v>1080</v>
      </c>
      <c r="K464" s="672">
        <v>2709278000000</v>
      </c>
      <c r="L464" s="673">
        <v>2425</v>
      </c>
      <c r="M464" s="674" t="s">
        <v>794</v>
      </c>
    </row>
    <row r="465" spans="1:13" ht="19.5">
      <c r="A465" s="943"/>
      <c r="B465" s="937"/>
      <c r="C465" s="669" t="s">
        <v>1079</v>
      </c>
      <c r="D465" s="670">
        <v>807158176699</v>
      </c>
      <c r="E465" s="671">
        <v>0</v>
      </c>
      <c r="F465" s="670">
        <v>0</v>
      </c>
      <c r="G465" s="671">
        <v>0</v>
      </c>
      <c r="H465" s="670">
        <v>0</v>
      </c>
      <c r="I465" s="940"/>
      <c r="J465" s="751" t="s">
        <v>1080</v>
      </c>
      <c r="K465" s="672">
        <v>3082292570882</v>
      </c>
      <c r="L465" s="673">
        <v>2425</v>
      </c>
      <c r="M465" s="674" t="s">
        <v>794</v>
      </c>
    </row>
    <row r="466" spans="1:13" ht="20.25" thickBot="1">
      <c r="A466" s="944"/>
      <c r="B466" s="938"/>
      <c r="C466" s="675" t="s">
        <v>1079</v>
      </c>
      <c r="D466" s="676">
        <v>307780449990</v>
      </c>
      <c r="E466" s="677">
        <v>0</v>
      </c>
      <c r="F466" s="676">
        <v>0</v>
      </c>
      <c r="G466" s="677">
        <v>0</v>
      </c>
      <c r="H466" s="676">
        <v>0</v>
      </c>
      <c r="I466" s="941"/>
      <c r="J466" s="752" t="s">
        <v>1080</v>
      </c>
      <c r="K466" s="679">
        <v>1183429429118</v>
      </c>
      <c r="L466" s="680">
        <v>2425</v>
      </c>
      <c r="M466" s="681" t="s">
        <v>794</v>
      </c>
    </row>
    <row r="467" spans="1:13" ht="71.25" thickBot="1">
      <c r="A467" s="700" t="s">
        <v>807</v>
      </c>
      <c r="B467" s="701" t="s">
        <v>1081</v>
      </c>
      <c r="C467" s="702" t="s">
        <v>1081</v>
      </c>
      <c r="D467" s="703">
        <v>3102821917809</v>
      </c>
      <c r="E467" s="704">
        <v>0</v>
      </c>
      <c r="F467" s="703">
        <v>0</v>
      </c>
      <c r="G467" s="704">
        <v>0</v>
      </c>
      <c r="H467" s="703">
        <v>0</v>
      </c>
      <c r="I467" s="705">
        <f>SUM(D467:E467,G467:H467)</f>
        <v>3102821917809</v>
      </c>
      <c r="J467" s="683" t="s">
        <v>809</v>
      </c>
      <c r="K467" s="684">
        <v>4854642242180</v>
      </c>
      <c r="L467" s="685">
        <v>2831</v>
      </c>
      <c r="M467" s="686" t="s">
        <v>960</v>
      </c>
    </row>
    <row r="468" spans="1:13" ht="21.75" thickBot="1">
      <c r="A468" s="947" t="s">
        <v>1082</v>
      </c>
      <c r="B468" s="948"/>
      <c r="C468" s="949"/>
      <c r="D468" s="678">
        <v>82149323218899</v>
      </c>
      <c r="E468" s="678">
        <v>888990425032.4269</v>
      </c>
      <c r="F468" s="678">
        <v>19788388141828</v>
      </c>
      <c r="G468" s="678">
        <v>9206534799477.5</v>
      </c>
      <c r="H468" s="678">
        <f>SUM(H6:H467)</f>
        <v>3447970000000</v>
      </c>
      <c r="I468" s="706">
        <f>SUM(I6:I467)</f>
        <v>95692818443408.94</v>
      </c>
      <c r="J468" s="707"/>
      <c r="K468" s="708">
        <f>SUM(K6:K467)</f>
        <v>175404700241817</v>
      </c>
      <c r="L468" s="709" t="s">
        <v>3</v>
      </c>
      <c r="M468" s="710" t="s">
        <v>3</v>
      </c>
    </row>
    <row r="469" spans="4:13" ht="15.75">
      <c r="D469" s="712"/>
      <c r="E469" s="712"/>
      <c r="F469" s="712"/>
      <c r="G469" s="712"/>
      <c r="H469" s="712"/>
      <c r="I469" s="712"/>
      <c r="J469" s="712"/>
      <c r="K469" s="712"/>
      <c r="L469" s="712"/>
      <c r="M469" s="712"/>
    </row>
    <row r="470" spans="4:9" ht="16.5" thickBot="1">
      <c r="D470" s="713"/>
      <c r="I470" s="319" t="s">
        <v>284</v>
      </c>
    </row>
    <row r="471" spans="1:13" ht="21">
      <c r="A471" s="950" t="s">
        <v>1083</v>
      </c>
      <c r="B471" s="951"/>
      <c r="C471" s="951"/>
      <c r="D471" s="951"/>
      <c r="E471" s="951"/>
      <c r="F471" s="951"/>
      <c r="G471" s="952"/>
      <c r="H471" s="945">
        <f>'[8]69'!M69</f>
        <v>22539483</v>
      </c>
      <c r="I471" s="946"/>
      <c r="J471" s="711"/>
      <c r="K471" s="711"/>
      <c r="L471" s="711"/>
      <c r="M471" s="711"/>
    </row>
    <row r="472" spans="1:9" ht="21">
      <c r="A472" s="929" t="s">
        <v>1084</v>
      </c>
      <c r="B472" s="930"/>
      <c r="C472" s="930"/>
      <c r="D472" s="930"/>
      <c r="E472" s="930"/>
      <c r="F472" s="930"/>
      <c r="G472" s="931"/>
      <c r="H472" s="932">
        <f>H471*20%</f>
        <v>4507896.600000001</v>
      </c>
      <c r="I472" s="933"/>
    </row>
    <row r="473" spans="1:9" ht="21">
      <c r="A473" s="929" t="s">
        <v>1085</v>
      </c>
      <c r="B473" s="930"/>
      <c r="C473" s="930"/>
      <c r="D473" s="930"/>
      <c r="E473" s="930"/>
      <c r="F473" s="930"/>
      <c r="G473" s="931"/>
      <c r="H473" s="934">
        <f>H471*8</f>
        <v>180315864</v>
      </c>
      <c r="I473" s="935"/>
    </row>
    <row r="474" spans="1:9" ht="21">
      <c r="A474" s="929" t="s">
        <v>1086</v>
      </c>
      <c r="B474" s="930"/>
      <c r="C474" s="930"/>
      <c r="D474" s="930"/>
      <c r="E474" s="930"/>
      <c r="F474" s="930"/>
      <c r="G474" s="931"/>
      <c r="H474" s="934">
        <v>0</v>
      </c>
      <c r="I474" s="935"/>
    </row>
    <row r="475" spans="1:9" ht="21.75" customHeight="1" thickBot="1">
      <c r="A475" s="924" t="s">
        <v>1087</v>
      </c>
      <c r="B475" s="925"/>
      <c r="C475" s="925"/>
      <c r="D475" s="925"/>
      <c r="E475" s="925"/>
      <c r="F475" s="925"/>
      <c r="G475" s="926"/>
      <c r="H475" s="927" t="s">
        <v>1088</v>
      </c>
      <c r="I475" s="928"/>
    </row>
  </sheetData>
  <sheetProtection/>
  <mergeCells count="64">
    <mergeCell ref="A3:A5"/>
    <mergeCell ref="B3:B5"/>
    <mergeCell ref="C3:C5"/>
    <mergeCell ref="L3:M4"/>
    <mergeCell ref="D4:E4"/>
    <mergeCell ref="F4:G4"/>
    <mergeCell ref="H4:H5"/>
    <mergeCell ref="I4:I5"/>
    <mergeCell ref="D3:I3"/>
    <mergeCell ref="J3:K4"/>
    <mergeCell ref="A108:A136"/>
    <mergeCell ref="A391:A403"/>
    <mergeCell ref="B391:B403"/>
    <mergeCell ref="A152:A182"/>
    <mergeCell ref="B108:B136"/>
    <mergeCell ref="I108:I136"/>
    <mergeCell ref="A137:A147"/>
    <mergeCell ref="B137:B147"/>
    <mergeCell ref="H137:H139"/>
    <mergeCell ref="I137:I147"/>
    <mergeCell ref="A6:A91"/>
    <mergeCell ref="B6:B91"/>
    <mergeCell ref="I6:I91"/>
    <mergeCell ref="A92:A107"/>
    <mergeCell ref="B92:B107"/>
    <mergeCell ref="I92:I107"/>
    <mergeCell ref="A148:A151"/>
    <mergeCell ref="B148:B151"/>
    <mergeCell ref="I148:I151"/>
    <mergeCell ref="B152:B182"/>
    <mergeCell ref="I152:I182"/>
    <mergeCell ref="A183:A218"/>
    <mergeCell ref="B183:B218"/>
    <mergeCell ref="I183:I218"/>
    <mergeCell ref="A219:A227"/>
    <mergeCell ref="B219:B227"/>
    <mergeCell ref="I219:I227"/>
    <mergeCell ref="A228:A278"/>
    <mergeCell ref="B228:B278"/>
    <mergeCell ref="I228:I278"/>
    <mergeCell ref="A279:A390"/>
    <mergeCell ref="B279:B390"/>
    <mergeCell ref="I279:I390"/>
    <mergeCell ref="I391:I403"/>
    <mergeCell ref="A404:A416"/>
    <mergeCell ref="B404:B416"/>
    <mergeCell ref="I404:I416"/>
    <mergeCell ref="B417:B455"/>
    <mergeCell ref="I417:I455"/>
    <mergeCell ref="A456:A466"/>
    <mergeCell ref="B456:B466"/>
    <mergeCell ref="I456:I466"/>
    <mergeCell ref="H471:I471"/>
    <mergeCell ref="A468:C468"/>
    <mergeCell ref="A471:G471"/>
    <mergeCell ref="A417:A455"/>
    <mergeCell ref="A475:G475"/>
    <mergeCell ref="H475:I475"/>
    <mergeCell ref="A472:G472"/>
    <mergeCell ref="H472:I472"/>
    <mergeCell ref="A473:G473"/>
    <mergeCell ref="H473:I473"/>
    <mergeCell ref="A474:G474"/>
    <mergeCell ref="H474:I4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I57"/>
  <sheetViews>
    <sheetView rightToLeft="1" zoomScalePageLayoutView="0" workbookViewId="0" topLeftCell="C4">
      <selection activeCell="E8" sqref="E8"/>
    </sheetView>
  </sheetViews>
  <sheetFormatPr defaultColWidth="9.140625" defaultRowHeight="12.75"/>
  <cols>
    <col min="1" max="1" width="2.00390625" style="1" customWidth="1"/>
    <col min="2" max="2" width="4.7109375" style="1" customWidth="1"/>
    <col min="3" max="3" width="42.7109375" style="1" customWidth="1"/>
    <col min="4" max="4" width="20.7109375" style="1" customWidth="1"/>
    <col min="5" max="5" width="20.28125" style="1" customWidth="1"/>
    <col min="6" max="6" width="20.140625" style="1" customWidth="1"/>
    <col min="7" max="7" width="21.140625" style="1" customWidth="1"/>
    <col min="8" max="9" width="19.57421875" style="1" customWidth="1"/>
    <col min="10" max="10" width="2.28125" style="1" customWidth="1"/>
    <col min="11" max="11" width="2.8515625" style="1" customWidth="1"/>
    <col min="12" max="16384" width="9.140625" style="1" customWidth="1"/>
  </cols>
  <sheetData>
    <row r="1" spans="4:9" ht="11.25" customHeight="1">
      <c r="D1" s="9"/>
      <c r="E1" s="9"/>
      <c r="F1" s="9"/>
      <c r="G1" s="9"/>
      <c r="H1" s="9"/>
      <c r="I1" s="9"/>
    </row>
    <row r="2" spans="4:9" ht="11.25" customHeight="1" thickBot="1">
      <c r="D2" s="9"/>
      <c r="E2" s="9"/>
      <c r="F2" s="9"/>
      <c r="G2" s="9"/>
      <c r="H2" s="9"/>
      <c r="I2" s="9"/>
    </row>
    <row r="3" spans="2:9" s="3" customFormat="1" ht="52.5" customHeight="1" thickBot="1">
      <c r="B3" s="981" t="s">
        <v>260</v>
      </c>
      <c r="C3" s="982"/>
      <c r="D3" s="983"/>
      <c r="E3" s="839" t="s">
        <v>1089</v>
      </c>
      <c r="F3" s="840"/>
      <c r="G3" s="840"/>
      <c r="H3" s="841"/>
      <c r="I3" s="137" t="s">
        <v>35</v>
      </c>
    </row>
    <row r="4" spans="2:9" s="3" customFormat="1" ht="33.75" customHeight="1" thickBot="1">
      <c r="B4" s="987" t="s">
        <v>4</v>
      </c>
      <c r="C4" s="867" t="s">
        <v>104</v>
      </c>
      <c r="D4" s="984" t="s">
        <v>822</v>
      </c>
      <c r="E4" s="985"/>
      <c r="F4" s="985"/>
      <c r="G4" s="985"/>
      <c r="H4" s="985"/>
      <c r="I4" s="986"/>
    </row>
    <row r="5" spans="2:9" s="2" customFormat="1" ht="30" customHeight="1" thickBot="1">
      <c r="B5" s="987"/>
      <c r="C5" s="867"/>
      <c r="D5" s="835">
        <v>1401</v>
      </c>
      <c r="E5" s="836"/>
      <c r="F5" s="835">
        <v>1400</v>
      </c>
      <c r="G5" s="836"/>
      <c r="H5" s="835">
        <v>1399</v>
      </c>
      <c r="I5" s="836"/>
    </row>
    <row r="6" spans="2:9" s="2" customFormat="1" ht="38.25" customHeight="1" thickBot="1">
      <c r="B6" s="988"/>
      <c r="C6" s="868"/>
      <c r="D6" s="171" t="s">
        <v>276</v>
      </c>
      <c r="E6" s="171" t="s">
        <v>61</v>
      </c>
      <c r="F6" s="171" t="s">
        <v>276</v>
      </c>
      <c r="G6" s="171" t="s">
        <v>61</v>
      </c>
      <c r="H6" s="171" t="s">
        <v>276</v>
      </c>
      <c r="I6" s="171" t="s">
        <v>61</v>
      </c>
    </row>
    <row r="7" spans="2:9" s="2" customFormat="1" ht="25.5" customHeight="1">
      <c r="B7" s="94">
        <v>1</v>
      </c>
      <c r="C7" s="49" t="s">
        <v>105</v>
      </c>
      <c r="D7" s="98">
        <f>459351990+3102822</f>
        <v>462454812</v>
      </c>
      <c r="E7" s="99">
        <f>459351991+3102821+1115541</f>
        <v>463570353</v>
      </c>
      <c r="F7" s="98">
        <v>359939612.4</v>
      </c>
      <c r="G7" s="99">
        <v>359939612.4</v>
      </c>
      <c r="H7" s="99">
        <v>238601677.4</v>
      </c>
      <c r="I7" s="99">
        <v>238601677.4</v>
      </c>
    </row>
    <row r="8" spans="2:9" s="2" customFormat="1" ht="25.5" customHeight="1">
      <c r="B8" s="95">
        <v>2</v>
      </c>
      <c r="C8" s="50" t="s">
        <v>106</v>
      </c>
      <c r="D8" s="100">
        <v>4134485</v>
      </c>
      <c r="E8" s="101">
        <v>4134485</v>
      </c>
      <c r="F8" s="100">
        <v>2188561.4</v>
      </c>
      <c r="G8" s="101">
        <v>2188561.4</v>
      </c>
      <c r="H8" s="101">
        <v>1527427.4</v>
      </c>
      <c r="I8" s="101">
        <v>1527427.4</v>
      </c>
    </row>
    <row r="9" spans="2:9" s="2" customFormat="1" ht="25.5" customHeight="1">
      <c r="B9" s="95">
        <v>3</v>
      </c>
      <c r="C9" s="50" t="s">
        <v>1</v>
      </c>
      <c r="D9" s="100">
        <v>1235990</v>
      </c>
      <c r="E9" s="101">
        <v>1235990.6</v>
      </c>
      <c r="F9" s="100">
        <v>1008896</v>
      </c>
      <c r="G9" s="101">
        <v>1008896</v>
      </c>
      <c r="H9" s="101">
        <v>3568093</v>
      </c>
      <c r="I9" s="101">
        <v>3568093</v>
      </c>
    </row>
    <row r="10" spans="2:9" s="2" customFormat="1" ht="25.5" customHeight="1">
      <c r="B10" s="95">
        <v>4</v>
      </c>
      <c r="C10" s="50" t="s">
        <v>107</v>
      </c>
      <c r="D10" s="100">
        <v>5269680</v>
      </c>
      <c r="E10" s="101">
        <v>5269680.6</v>
      </c>
      <c r="F10" s="100">
        <v>6068127</v>
      </c>
      <c r="G10" s="101">
        <v>6068127</v>
      </c>
      <c r="H10" s="101">
        <v>6074109</v>
      </c>
      <c r="I10" s="101">
        <v>6074109</v>
      </c>
    </row>
    <row r="11" spans="2:9" s="2" customFormat="1" ht="25.5" customHeight="1" thickBot="1">
      <c r="B11" s="141">
        <v>5</v>
      </c>
      <c r="C11" s="59" t="s">
        <v>108</v>
      </c>
      <c r="D11" s="107">
        <v>0</v>
      </c>
      <c r="E11" s="108">
        <v>0</v>
      </c>
      <c r="F11" s="107">
        <v>0</v>
      </c>
      <c r="G11" s="108">
        <v>0</v>
      </c>
      <c r="H11" s="108">
        <v>0</v>
      </c>
      <c r="I11" s="108">
        <v>0</v>
      </c>
    </row>
    <row r="12" spans="2:9" s="2" customFormat="1" ht="25.5" customHeight="1" thickBot="1">
      <c r="B12" s="142"/>
      <c r="C12" s="109" t="s">
        <v>5</v>
      </c>
      <c r="D12" s="106">
        <f aca="true" t="shared" si="0" ref="D12:I12">SUM(D7:D11)</f>
        <v>473094967</v>
      </c>
      <c r="E12" s="106">
        <f t="shared" si="0"/>
        <v>474210509.20000005</v>
      </c>
      <c r="F12" s="106">
        <f t="shared" si="0"/>
        <v>369205196.79999995</v>
      </c>
      <c r="G12" s="106">
        <f t="shared" si="0"/>
        <v>369205196.79999995</v>
      </c>
      <c r="H12" s="106">
        <f t="shared" si="0"/>
        <v>249771306.8</v>
      </c>
      <c r="I12" s="106">
        <f t="shared" si="0"/>
        <v>249771306.8</v>
      </c>
    </row>
    <row r="13" spans="2:9" s="2" customFormat="1" ht="25.5" customHeight="1" hidden="1">
      <c r="B13" s="7">
        <v>7</v>
      </c>
      <c r="C13" s="28"/>
      <c r="D13" s="4"/>
      <c r="E13" s="20"/>
      <c r="F13" s="4"/>
      <c r="G13" s="20"/>
      <c r="H13" s="4"/>
      <c r="I13" s="20"/>
    </row>
    <row r="14" spans="2:9" s="2" customFormat="1" ht="25.5" customHeight="1" hidden="1">
      <c r="B14" s="7">
        <v>8</v>
      </c>
      <c r="C14" s="28"/>
      <c r="D14" s="4"/>
      <c r="E14" s="20"/>
      <c r="F14" s="4"/>
      <c r="G14" s="20"/>
      <c r="H14" s="4"/>
      <c r="I14" s="20"/>
    </row>
    <row r="15" spans="2:9" s="2" customFormat="1" ht="25.5" customHeight="1" hidden="1">
      <c r="B15" s="7">
        <v>9</v>
      </c>
      <c r="C15" s="28"/>
      <c r="D15" s="4"/>
      <c r="E15" s="20"/>
      <c r="F15" s="4"/>
      <c r="G15" s="20"/>
      <c r="H15" s="4"/>
      <c r="I15" s="20"/>
    </row>
    <row r="16" spans="2:9" s="2" customFormat="1" ht="25.5" customHeight="1" hidden="1">
      <c r="B16" s="7">
        <v>10</v>
      </c>
      <c r="C16" s="28"/>
      <c r="D16" s="4"/>
      <c r="E16" s="20"/>
      <c r="F16" s="4"/>
      <c r="G16" s="20"/>
      <c r="H16" s="4"/>
      <c r="I16" s="20"/>
    </row>
    <row r="17" spans="2:9" s="2" customFormat="1" ht="25.5" customHeight="1" hidden="1">
      <c r="B17" s="7">
        <v>11</v>
      </c>
      <c r="C17" s="28"/>
      <c r="D17" s="4"/>
      <c r="E17" s="20"/>
      <c r="F17" s="4"/>
      <c r="G17" s="20"/>
      <c r="H17" s="4"/>
      <c r="I17" s="20"/>
    </row>
    <row r="18" spans="2:9" s="2" customFormat="1" ht="25.5" customHeight="1" hidden="1">
      <c r="B18" s="7">
        <v>12</v>
      </c>
      <c r="C18" s="28"/>
      <c r="D18" s="4"/>
      <c r="E18" s="20"/>
      <c r="F18" s="4"/>
      <c r="G18" s="20"/>
      <c r="H18" s="4"/>
      <c r="I18" s="20"/>
    </row>
    <row r="19" spans="2:9" s="2" customFormat="1" ht="25.5" customHeight="1" hidden="1">
      <c r="B19" s="7">
        <v>13</v>
      </c>
      <c r="C19" s="28"/>
      <c r="D19" s="4"/>
      <c r="E19" s="20"/>
      <c r="F19" s="4"/>
      <c r="G19" s="20"/>
      <c r="H19" s="4"/>
      <c r="I19" s="20"/>
    </row>
    <row r="20" spans="2:9" s="2" customFormat="1" ht="25.5" customHeight="1" hidden="1">
      <c r="B20" s="7">
        <v>14</v>
      </c>
      <c r="C20" s="28"/>
      <c r="D20" s="4"/>
      <c r="E20" s="20"/>
      <c r="F20" s="4"/>
      <c r="G20" s="20"/>
      <c r="H20" s="4"/>
      <c r="I20" s="20"/>
    </row>
    <row r="21" spans="2:9" s="2" customFormat="1" ht="25.5" customHeight="1" hidden="1">
      <c r="B21" s="7">
        <v>15</v>
      </c>
      <c r="C21" s="28"/>
      <c r="D21" s="4"/>
      <c r="E21" s="20"/>
      <c r="F21" s="4"/>
      <c r="G21" s="20"/>
      <c r="H21" s="4"/>
      <c r="I21" s="20"/>
    </row>
    <row r="22" spans="2:9" s="2" customFormat="1" ht="25.5" customHeight="1" hidden="1">
      <c r="B22" s="7">
        <v>16</v>
      </c>
      <c r="C22" s="28"/>
      <c r="D22" s="4"/>
      <c r="E22" s="20"/>
      <c r="F22" s="4"/>
      <c r="G22" s="20"/>
      <c r="H22" s="4"/>
      <c r="I22" s="20"/>
    </row>
    <row r="23" spans="2:9" s="2" customFormat="1" ht="25.5" customHeight="1" hidden="1">
      <c r="B23" s="7">
        <v>17</v>
      </c>
      <c r="C23" s="28"/>
      <c r="D23" s="4"/>
      <c r="E23" s="20"/>
      <c r="F23" s="4"/>
      <c r="G23" s="20"/>
      <c r="H23" s="4"/>
      <c r="I23" s="20"/>
    </row>
    <row r="24" spans="2:9" s="2" customFormat="1" ht="25.5" customHeight="1" hidden="1">
      <c r="B24" s="7">
        <v>18</v>
      </c>
      <c r="C24" s="28"/>
      <c r="D24" s="4"/>
      <c r="E24" s="20"/>
      <c r="F24" s="4"/>
      <c r="G24" s="20"/>
      <c r="H24" s="4"/>
      <c r="I24" s="20"/>
    </row>
    <row r="25" spans="2:9" s="2" customFormat="1" ht="25.5" customHeight="1" hidden="1">
      <c r="B25" s="7">
        <v>19</v>
      </c>
      <c r="C25" s="28"/>
      <c r="D25" s="4"/>
      <c r="E25" s="20"/>
      <c r="F25" s="4"/>
      <c r="G25" s="20"/>
      <c r="H25" s="4"/>
      <c r="I25" s="20"/>
    </row>
    <row r="26" spans="2:9" s="2" customFormat="1" ht="25.5" customHeight="1" hidden="1">
      <c r="B26" s="7">
        <v>20</v>
      </c>
      <c r="C26" s="28"/>
      <c r="D26" s="4"/>
      <c r="E26" s="20"/>
      <c r="F26" s="4"/>
      <c r="G26" s="20"/>
      <c r="H26" s="4"/>
      <c r="I26" s="20"/>
    </row>
    <row r="27" spans="2:9" s="2" customFormat="1" ht="25.5" customHeight="1" hidden="1">
      <c r="B27" s="7">
        <v>21</v>
      </c>
      <c r="C27" s="28"/>
      <c r="D27" s="4"/>
      <c r="E27" s="20"/>
      <c r="F27" s="4"/>
      <c r="G27" s="20"/>
      <c r="H27" s="4"/>
      <c r="I27" s="20"/>
    </row>
    <row r="28" spans="2:9" s="2" customFormat="1" ht="25.5" customHeight="1" hidden="1">
      <c r="B28" s="7">
        <v>22</v>
      </c>
      <c r="C28" s="28"/>
      <c r="D28" s="4"/>
      <c r="E28" s="20"/>
      <c r="F28" s="4"/>
      <c r="G28" s="20"/>
      <c r="H28" s="4"/>
      <c r="I28" s="20"/>
    </row>
    <row r="29" spans="2:9" s="2" customFormat="1" ht="25.5" customHeight="1" hidden="1">
      <c r="B29" s="7">
        <v>23</v>
      </c>
      <c r="C29" s="28"/>
      <c r="D29" s="4"/>
      <c r="E29" s="20"/>
      <c r="F29" s="4"/>
      <c r="G29" s="20"/>
      <c r="H29" s="4"/>
      <c r="I29" s="20"/>
    </row>
    <row r="30" spans="2:9" s="2" customFormat="1" ht="25.5" customHeight="1" hidden="1">
      <c r="B30" s="7">
        <v>24</v>
      </c>
      <c r="C30" s="28"/>
      <c r="D30" s="4"/>
      <c r="E30" s="20"/>
      <c r="F30" s="4"/>
      <c r="G30" s="20"/>
      <c r="H30" s="4"/>
      <c r="I30" s="20"/>
    </row>
    <row r="31" spans="2:9" s="2" customFormat="1" ht="25.5" customHeight="1" hidden="1">
      <c r="B31" s="7">
        <v>25</v>
      </c>
      <c r="C31" s="28"/>
      <c r="D31" s="4"/>
      <c r="E31" s="20"/>
      <c r="F31" s="4"/>
      <c r="G31" s="20"/>
      <c r="H31" s="4"/>
      <c r="I31" s="20"/>
    </row>
    <row r="32" spans="2:9" s="2" customFormat="1" ht="25.5" customHeight="1" hidden="1">
      <c r="B32" s="7">
        <v>26</v>
      </c>
      <c r="C32" s="28"/>
      <c r="D32" s="4"/>
      <c r="E32" s="20"/>
      <c r="F32" s="4"/>
      <c r="G32" s="20"/>
      <c r="H32" s="4"/>
      <c r="I32" s="20"/>
    </row>
    <row r="33" spans="2:9" s="2" customFormat="1" ht="25.5" customHeight="1" hidden="1">
      <c r="B33" s="7">
        <v>27</v>
      </c>
      <c r="C33" s="28"/>
      <c r="D33" s="4"/>
      <c r="E33" s="20"/>
      <c r="F33" s="4"/>
      <c r="G33" s="20"/>
      <c r="H33" s="4"/>
      <c r="I33" s="20"/>
    </row>
    <row r="34" spans="2:9" s="2" customFormat="1" ht="25.5" customHeight="1" hidden="1">
      <c r="B34" s="7">
        <v>28</v>
      </c>
      <c r="C34" s="28"/>
      <c r="D34" s="4"/>
      <c r="E34" s="20"/>
      <c r="F34" s="4"/>
      <c r="G34" s="20"/>
      <c r="H34" s="4"/>
      <c r="I34" s="20"/>
    </row>
    <row r="35" spans="2:9" s="2" customFormat="1" ht="25.5" customHeight="1" hidden="1">
      <c r="B35" s="7">
        <v>29</v>
      </c>
      <c r="C35" s="28"/>
      <c r="D35" s="4"/>
      <c r="E35" s="20"/>
      <c r="F35" s="4"/>
      <c r="G35" s="20"/>
      <c r="H35" s="4"/>
      <c r="I35" s="20"/>
    </row>
    <row r="36" spans="2:9" s="2" customFormat="1" ht="25.5" customHeight="1" hidden="1">
      <c r="B36" s="7">
        <v>30</v>
      </c>
      <c r="C36" s="28"/>
      <c r="D36" s="4"/>
      <c r="E36" s="20"/>
      <c r="F36" s="4"/>
      <c r="G36" s="20"/>
      <c r="H36" s="4"/>
      <c r="I36" s="20"/>
    </row>
    <row r="37" spans="2:9" s="2" customFormat="1" ht="25.5" customHeight="1" hidden="1">
      <c r="B37" s="7">
        <v>31</v>
      </c>
      <c r="C37" s="28"/>
      <c r="D37" s="4"/>
      <c r="E37" s="20"/>
      <c r="F37" s="4"/>
      <c r="G37" s="20"/>
      <c r="H37" s="4"/>
      <c r="I37" s="20"/>
    </row>
    <row r="38" spans="2:9" s="2" customFormat="1" ht="25.5" customHeight="1" hidden="1">
      <c r="B38" s="7">
        <v>32</v>
      </c>
      <c r="C38" s="28"/>
      <c r="D38" s="4"/>
      <c r="E38" s="20"/>
      <c r="F38" s="4"/>
      <c r="G38" s="20"/>
      <c r="H38" s="4"/>
      <c r="I38" s="20"/>
    </row>
    <row r="39" spans="2:9" s="2" customFormat="1" ht="25.5" customHeight="1" hidden="1">
      <c r="B39" s="7">
        <v>33</v>
      </c>
      <c r="C39" s="28"/>
      <c r="D39" s="4"/>
      <c r="E39" s="20"/>
      <c r="F39" s="4"/>
      <c r="G39" s="20"/>
      <c r="H39" s="4"/>
      <c r="I39" s="20"/>
    </row>
    <row r="40" spans="2:9" s="2" customFormat="1" ht="25.5" customHeight="1" hidden="1">
      <c r="B40" s="7">
        <v>34</v>
      </c>
      <c r="C40" s="28"/>
      <c r="D40" s="4"/>
      <c r="E40" s="20"/>
      <c r="F40" s="4"/>
      <c r="G40" s="20"/>
      <c r="H40" s="4"/>
      <c r="I40" s="20"/>
    </row>
    <row r="41" spans="2:9" s="2" customFormat="1" ht="25.5" customHeight="1" hidden="1">
      <c r="B41" s="7">
        <v>35</v>
      </c>
      <c r="C41" s="28"/>
      <c r="D41" s="4"/>
      <c r="E41" s="20"/>
      <c r="F41" s="4"/>
      <c r="G41" s="20"/>
      <c r="H41" s="4"/>
      <c r="I41" s="20"/>
    </row>
    <row r="42" spans="2:9" s="2" customFormat="1" ht="25.5" customHeight="1" hidden="1">
      <c r="B42" s="7">
        <v>36</v>
      </c>
      <c r="C42" s="28"/>
      <c r="D42" s="4"/>
      <c r="E42" s="20"/>
      <c r="F42" s="4"/>
      <c r="G42" s="20"/>
      <c r="H42" s="4"/>
      <c r="I42" s="20"/>
    </row>
    <row r="43" spans="2:9" s="2" customFormat="1" ht="25.5" customHeight="1" hidden="1">
      <c r="B43" s="7">
        <v>37</v>
      </c>
      <c r="C43" s="28"/>
      <c r="D43" s="4"/>
      <c r="E43" s="20"/>
      <c r="F43" s="4"/>
      <c r="G43" s="20"/>
      <c r="H43" s="4"/>
      <c r="I43" s="20"/>
    </row>
    <row r="44" spans="2:9" s="2" customFormat="1" ht="25.5" customHeight="1" hidden="1">
      <c r="B44" s="7">
        <v>38</v>
      </c>
      <c r="C44" s="28"/>
      <c r="D44" s="4"/>
      <c r="E44" s="20"/>
      <c r="F44" s="4"/>
      <c r="G44" s="20"/>
      <c r="H44" s="4"/>
      <c r="I44" s="20"/>
    </row>
    <row r="45" spans="2:9" s="2" customFormat="1" ht="25.5" customHeight="1" hidden="1">
      <c r="B45" s="7">
        <v>39</v>
      </c>
      <c r="C45" s="28"/>
      <c r="D45" s="4"/>
      <c r="E45" s="20"/>
      <c r="F45" s="4"/>
      <c r="G45" s="20"/>
      <c r="H45" s="4"/>
      <c r="I45" s="20"/>
    </row>
    <row r="46" spans="2:9" s="2" customFormat="1" ht="25.5" customHeight="1" hidden="1">
      <c r="B46" s="7">
        <v>40</v>
      </c>
      <c r="C46" s="28"/>
      <c r="D46" s="4"/>
      <c r="E46" s="20"/>
      <c r="F46" s="4"/>
      <c r="G46" s="20"/>
      <c r="H46" s="4"/>
      <c r="I46" s="20"/>
    </row>
    <row r="47" spans="2:9" s="2" customFormat="1" ht="25.5" customHeight="1" hidden="1">
      <c r="B47" s="7">
        <v>41</v>
      </c>
      <c r="C47" s="28"/>
      <c r="D47" s="4"/>
      <c r="E47" s="20"/>
      <c r="F47" s="4"/>
      <c r="G47" s="20"/>
      <c r="H47" s="4"/>
      <c r="I47" s="20"/>
    </row>
    <row r="48" spans="2:9" s="2" customFormat="1" ht="25.5" customHeight="1" hidden="1">
      <c r="B48" s="7">
        <v>42</v>
      </c>
      <c r="C48" s="28"/>
      <c r="D48" s="4"/>
      <c r="E48" s="20"/>
      <c r="F48" s="4"/>
      <c r="G48" s="20"/>
      <c r="H48" s="4"/>
      <c r="I48" s="20"/>
    </row>
    <row r="49" spans="2:9" s="2" customFormat="1" ht="25.5" customHeight="1" hidden="1">
      <c r="B49" s="7">
        <v>43</v>
      </c>
      <c r="C49" s="28"/>
      <c r="D49" s="4"/>
      <c r="E49" s="20"/>
      <c r="F49" s="4"/>
      <c r="G49" s="20"/>
      <c r="H49" s="4"/>
      <c r="I49" s="20"/>
    </row>
    <row r="50" spans="2:9" s="2" customFormat="1" ht="25.5" customHeight="1" hidden="1">
      <c r="B50" s="7">
        <v>44</v>
      </c>
      <c r="C50" s="28"/>
      <c r="D50" s="4"/>
      <c r="E50" s="20"/>
      <c r="F50" s="4"/>
      <c r="G50" s="20"/>
      <c r="H50" s="4"/>
      <c r="I50" s="20"/>
    </row>
    <row r="51" spans="2:9" s="2" customFormat="1" ht="25.5" customHeight="1" hidden="1">
      <c r="B51" s="7">
        <v>45</v>
      </c>
      <c r="C51" s="28"/>
      <c r="D51" s="4"/>
      <c r="E51" s="20"/>
      <c r="F51" s="4"/>
      <c r="G51" s="20"/>
      <c r="H51" s="4"/>
      <c r="I51" s="20"/>
    </row>
    <row r="52" spans="2:9" s="2" customFormat="1" ht="25.5" customHeight="1" hidden="1">
      <c r="B52" s="7">
        <v>46</v>
      </c>
      <c r="C52" s="28"/>
      <c r="D52" s="4"/>
      <c r="E52" s="20"/>
      <c r="F52" s="4"/>
      <c r="G52" s="20"/>
      <c r="H52" s="4"/>
      <c r="I52" s="20"/>
    </row>
    <row r="53" spans="2:9" s="2" customFormat="1" ht="25.5" customHeight="1" hidden="1">
      <c r="B53" s="7">
        <v>47</v>
      </c>
      <c r="C53" s="28"/>
      <c r="D53" s="4"/>
      <c r="E53" s="20"/>
      <c r="F53" s="4"/>
      <c r="G53" s="20"/>
      <c r="H53" s="4"/>
      <c r="I53" s="20"/>
    </row>
    <row r="54" spans="2:9" ht="25.5" customHeight="1" hidden="1" thickBot="1">
      <c r="B54" s="8">
        <v>48</v>
      </c>
      <c r="C54" s="29"/>
      <c r="D54" s="6"/>
      <c r="E54" s="22"/>
      <c r="F54" s="6"/>
      <c r="G54" s="22"/>
      <c r="H54" s="6"/>
      <c r="I54" s="22"/>
    </row>
    <row r="57" ht="18">
      <c r="I57" s="48"/>
    </row>
  </sheetData>
  <sheetProtection/>
  <mergeCells count="8">
    <mergeCell ref="B3:D3"/>
    <mergeCell ref="C4:C6"/>
    <mergeCell ref="D4:I4"/>
    <mergeCell ref="D5:E5"/>
    <mergeCell ref="F5:G5"/>
    <mergeCell ref="H5:I5"/>
    <mergeCell ref="B4:B6"/>
    <mergeCell ref="E3:H3"/>
  </mergeCells>
  <printOptions horizontalCentered="1" verticalCentered="1"/>
  <pageMargins left="0" right="0" top="0" bottom="0" header="0" footer="0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F58"/>
  <sheetViews>
    <sheetView rightToLeft="1" zoomScalePageLayoutView="0" workbookViewId="0" topLeftCell="C1">
      <selection activeCell="D11" sqref="D11"/>
    </sheetView>
  </sheetViews>
  <sheetFormatPr defaultColWidth="9.140625" defaultRowHeight="12.75"/>
  <cols>
    <col min="1" max="1" width="0.5625" style="1" customWidth="1"/>
    <col min="2" max="2" width="4.7109375" style="1" customWidth="1"/>
    <col min="3" max="3" width="62.140625" style="1" customWidth="1"/>
    <col min="4" max="4" width="19.57421875" style="1" customWidth="1"/>
    <col min="5" max="5" width="18.7109375" style="1" customWidth="1"/>
    <col min="6" max="6" width="20.00390625" style="1" customWidth="1"/>
    <col min="7" max="16384" width="9.140625" style="1" customWidth="1"/>
  </cols>
  <sheetData>
    <row r="1" spans="4:6" ht="11.25" customHeight="1">
      <c r="D1" s="9"/>
      <c r="E1" s="9"/>
      <c r="F1" s="9"/>
    </row>
    <row r="2" spans="4:6" ht="11.25" customHeight="1" thickBot="1">
      <c r="D2" s="9"/>
      <c r="E2" s="9"/>
      <c r="F2" s="9"/>
    </row>
    <row r="3" spans="2:6" s="3" customFormat="1" ht="26.25" customHeight="1" thickBot="1">
      <c r="B3" s="989" t="s">
        <v>434</v>
      </c>
      <c r="C3" s="990"/>
      <c r="D3" s="991"/>
      <c r="E3" s="992" t="s">
        <v>1091</v>
      </c>
      <c r="F3" s="993"/>
    </row>
    <row r="4" spans="2:6" s="3" customFormat="1" ht="19.5" thickBot="1">
      <c r="B4" s="994" t="s">
        <v>4</v>
      </c>
      <c r="C4" s="996" t="s">
        <v>435</v>
      </c>
      <c r="D4" s="998" t="s">
        <v>822</v>
      </c>
      <c r="E4" s="999"/>
      <c r="F4" s="1000"/>
    </row>
    <row r="5" spans="2:6" s="2" customFormat="1" ht="23.25" customHeight="1" thickBot="1">
      <c r="B5" s="995"/>
      <c r="C5" s="997"/>
      <c r="D5" s="171">
        <v>1401</v>
      </c>
      <c r="E5" s="171">
        <v>1400</v>
      </c>
      <c r="F5" s="171">
        <v>1399</v>
      </c>
    </row>
    <row r="6" spans="2:6" s="2" customFormat="1" ht="25.5" customHeight="1">
      <c r="B6" s="257">
        <v>1</v>
      </c>
      <c r="C6" s="258" t="s">
        <v>436</v>
      </c>
      <c r="D6" s="259">
        <v>37126751</v>
      </c>
      <c r="E6" s="260">
        <v>59967992</v>
      </c>
      <c r="F6" s="260">
        <v>44623386</v>
      </c>
    </row>
    <row r="7" spans="2:6" s="2" customFormat="1" ht="25.5" customHeight="1">
      <c r="B7" s="7">
        <v>2</v>
      </c>
      <c r="C7" s="35" t="s">
        <v>583</v>
      </c>
      <c r="D7" s="261">
        <v>16551609</v>
      </c>
      <c r="E7" s="262">
        <v>17099343</v>
      </c>
      <c r="F7" s="262">
        <v>10735382</v>
      </c>
    </row>
    <row r="8" spans="2:6" s="2" customFormat="1" ht="25.5" customHeight="1">
      <c r="B8" s="7">
        <v>3</v>
      </c>
      <c r="C8" s="35" t="s">
        <v>437</v>
      </c>
      <c r="D8" s="261">
        <v>0</v>
      </c>
      <c r="E8" s="262">
        <v>0</v>
      </c>
      <c r="F8" s="262">
        <v>0</v>
      </c>
    </row>
    <row r="9" spans="2:6" s="2" customFormat="1" ht="25.5" customHeight="1">
      <c r="B9" s="7">
        <v>4</v>
      </c>
      <c r="C9" s="263" t="s">
        <v>438</v>
      </c>
      <c r="D9" s="261">
        <f>67004405+15668</f>
        <v>67020073</v>
      </c>
      <c r="E9" s="262">
        <v>82891251</v>
      </c>
      <c r="F9" s="262">
        <v>64852442</v>
      </c>
    </row>
    <row r="10" spans="2:6" s="2" customFormat="1" ht="25.5" customHeight="1">
      <c r="B10" s="467">
        <v>5</v>
      </c>
      <c r="C10" s="35" t="s">
        <v>306</v>
      </c>
      <c r="D10" s="261">
        <f>332516087+3102822</f>
        <v>335618909</v>
      </c>
      <c r="E10" s="261">
        <v>206133536</v>
      </c>
      <c r="F10" s="261">
        <v>128340109</v>
      </c>
    </row>
    <row r="11" spans="2:6" s="2" customFormat="1" ht="25.5" customHeight="1">
      <c r="B11" s="467">
        <v>6</v>
      </c>
      <c r="C11" s="263" t="s">
        <v>439</v>
      </c>
      <c r="D11" s="261">
        <v>0</v>
      </c>
      <c r="E11" s="261">
        <v>0</v>
      </c>
      <c r="F11" s="261">
        <v>0</v>
      </c>
    </row>
    <row r="12" spans="2:6" s="2" customFormat="1" ht="25.5" customHeight="1" thickBot="1">
      <c r="B12" s="264">
        <v>7</v>
      </c>
      <c r="C12" s="35" t="s">
        <v>440</v>
      </c>
      <c r="D12" s="261">
        <v>16777625</v>
      </c>
      <c r="E12" s="261">
        <v>3113075</v>
      </c>
      <c r="F12" s="261">
        <v>1219988</v>
      </c>
    </row>
    <row r="13" spans="2:6" s="2" customFormat="1" ht="25.5" customHeight="1" thickBot="1">
      <c r="B13" s="265"/>
      <c r="C13" s="272" t="s">
        <v>5</v>
      </c>
      <c r="D13" s="266">
        <f>SUM(D6:D12)</f>
        <v>473094967</v>
      </c>
      <c r="E13" s="266">
        <f>SUM(E6:E12)</f>
        <v>369205197</v>
      </c>
      <c r="F13" s="266">
        <f>SUM(F6:F12)</f>
        <v>249771307</v>
      </c>
    </row>
    <row r="14" spans="2:6" s="2" customFormat="1" ht="25.5" customHeight="1" hidden="1">
      <c r="B14" s="7">
        <v>7</v>
      </c>
      <c r="C14" s="28"/>
      <c r="D14" s="4"/>
      <c r="E14" s="4"/>
      <c r="F14" s="4"/>
    </row>
    <row r="15" spans="2:6" s="2" customFormat="1" ht="25.5" customHeight="1" hidden="1">
      <c r="B15" s="7">
        <v>8</v>
      </c>
      <c r="C15" s="28"/>
      <c r="D15" s="4"/>
      <c r="E15" s="4"/>
      <c r="F15" s="4"/>
    </row>
    <row r="16" spans="2:6" s="2" customFormat="1" ht="25.5" customHeight="1" hidden="1">
      <c r="B16" s="7">
        <v>9</v>
      </c>
      <c r="C16" s="28"/>
      <c r="D16" s="4"/>
      <c r="E16" s="4"/>
      <c r="F16" s="4"/>
    </row>
    <row r="17" spans="2:6" s="2" customFormat="1" ht="25.5" customHeight="1" hidden="1">
      <c r="B17" s="7">
        <v>10</v>
      </c>
      <c r="C17" s="28"/>
      <c r="D17" s="4"/>
      <c r="E17" s="4"/>
      <c r="F17" s="4"/>
    </row>
    <row r="18" spans="2:6" s="2" customFormat="1" ht="25.5" customHeight="1" hidden="1">
      <c r="B18" s="7">
        <v>11</v>
      </c>
      <c r="C18" s="28"/>
      <c r="D18" s="4"/>
      <c r="E18" s="4"/>
      <c r="F18" s="4"/>
    </row>
    <row r="19" spans="2:6" s="2" customFormat="1" ht="25.5" customHeight="1" hidden="1">
      <c r="B19" s="7">
        <v>12</v>
      </c>
      <c r="C19" s="28"/>
      <c r="D19" s="4"/>
      <c r="E19" s="4"/>
      <c r="F19" s="4"/>
    </row>
    <row r="20" spans="2:6" s="2" customFormat="1" ht="25.5" customHeight="1" hidden="1">
      <c r="B20" s="7">
        <v>13</v>
      </c>
      <c r="C20" s="28"/>
      <c r="D20" s="4"/>
      <c r="E20" s="4"/>
      <c r="F20" s="4"/>
    </row>
    <row r="21" spans="2:6" s="2" customFormat="1" ht="25.5" customHeight="1" hidden="1">
      <c r="B21" s="7">
        <v>14</v>
      </c>
      <c r="C21" s="28"/>
      <c r="D21" s="4"/>
      <c r="E21" s="4"/>
      <c r="F21" s="4"/>
    </row>
    <row r="22" spans="2:6" s="2" customFormat="1" ht="25.5" customHeight="1" hidden="1">
      <c r="B22" s="7">
        <v>15</v>
      </c>
      <c r="C22" s="28"/>
      <c r="D22" s="4"/>
      <c r="E22" s="4"/>
      <c r="F22" s="4"/>
    </row>
    <row r="23" spans="2:6" s="2" customFormat="1" ht="25.5" customHeight="1" hidden="1">
      <c r="B23" s="7">
        <v>16</v>
      </c>
      <c r="C23" s="28"/>
      <c r="D23" s="4"/>
      <c r="E23" s="4"/>
      <c r="F23" s="4"/>
    </row>
    <row r="24" spans="2:6" s="2" customFormat="1" ht="25.5" customHeight="1" hidden="1">
      <c r="B24" s="7">
        <v>17</v>
      </c>
      <c r="C24" s="28"/>
      <c r="D24" s="4"/>
      <c r="E24" s="4"/>
      <c r="F24" s="4"/>
    </row>
    <row r="25" spans="2:6" s="2" customFormat="1" ht="25.5" customHeight="1" hidden="1">
      <c r="B25" s="7">
        <v>18</v>
      </c>
      <c r="C25" s="28"/>
      <c r="D25" s="4"/>
      <c r="E25" s="4"/>
      <c r="F25" s="4"/>
    </row>
    <row r="26" spans="2:6" s="2" customFormat="1" ht="25.5" customHeight="1" hidden="1">
      <c r="B26" s="7">
        <v>19</v>
      </c>
      <c r="C26" s="28"/>
      <c r="D26" s="4"/>
      <c r="E26" s="4"/>
      <c r="F26" s="4"/>
    </row>
    <row r="27" spans="2:6" s="2" customFormat="1" ht="25.5" customHeight="1" hidden="1">
      <c r="B27" s="7">
        <v>20</v>
      </c>
      <c r="C27" s="28"/>
      <c r="D27" s="4"/>
      <c r="E27" s="4"/>
      <c r="F27" s="4"/>
    </row>
    <row r="28" spans="2:6" s="2" customFormat="1" ht="25.5" customHeight="1" hidden="1">
      <c r="B28" s="7">
        <v>21</v>
      </c>
      <c r="C28" s="28"/>
      <c r="D28" s="4"/>
      <c r="E28" s="4"/>
      <c r="F28" s="4"/>
    </row>
    <row r="29" spans="2:6" s="2" customFormat="1" ht="25.5" customHeight="1" hidden="1">
      <c r="B29" s="7">
        <v>22</v>
      </c>
      <c r="C29" s="28"/>
      <c r="D29" s="4"/>
      <c r="E29" s="4"/>
      <c r="F29" s="4"/>
    </row>
    <row r="30" spans="2:6" s="2" customFormat="1" ht="25.5" customHeight="1" hidden="1">
      <c r="B30" s="7">
        <v>23</v>
      </c>
      <c r="C30" s="28"/>
      <c r="D30" s="4"/>
      <c r="E30" s="4"/>
      <c r="F30" s="4"/>
    </row>
    <row r="31" spans="2:6" s="2" customFormat="1" ht="25.5" customHeight="1" hidden="1">
      <c r="B31" s="7">
        <v>24</v>
      </c>
      <c r="C31" s="28"/>
      <c r="D31" s="4"/>
      <c r="E31" s="4"/>
      <c r="F31" s="4"/>
    </row>
    <row r="32" spans="2:6" s="2" customFormat="1" ht="25.5" customHeight="1" hidden="1">
      <c r="B32" s="7">
        <v>25</v>
      </c>
      <c r="C32" s="28"/>
      <c r="D32" s="4"/>
      <c r="E32" s="4"/>
      <c r="F32" s="4"/>
    </row>
    <row r="33" spans="2:6" s="2" customFormat="1" ht="25.5" customHeight="1" hidden="1">
      <c r="B33" s="7">
        <v>26</v>
      </c>
      <c r="C33" s="28"/>
      <c r="D33" s="4"/>
      <c r="E33" s="4"/>
      <c r="F33" s="4"/>
    </row>
    <row r="34" spans="2:6" s="2" customFormat="1" ht="25.5" customHeight="1" hidden="1">
      <c r="B34" s="7">
        <v>27</v>
      </c>
      <c r="C34" s="28"/>
      <c r="D34" s="4"/>
      <c r="E34" s="4"/>
      <c r="F34" s="4"/>
    </row>
    <row r="35" spans="2:6" s="2" customFormat="1" ht="25.5" customHeight="1" hidden="1">
      <c r="B35" s="7">
        <v>28</v>
      </c>
      <c r="C35" s="28"/>
      <c r="D35" s="4"/>
      <c r="E35" s="4"/>
      <c r="F35" s="4"/>
    </row>
    <row r="36" spans="2:6" s="2" customFormat="1" ht="25.5" customHeight="1" hidden="1">
      <c r="B36" s="7">
        <v>29</v>
      </c>
      <c r="C36" s="28"/>
      <c r="D36" s="4"/>
      <c r="E36" s="4"/>
      <c r="F36" s="4"/>
    </row>
    <row r="37" spans="2:6" s="2" customFormat="1" ht="25.5" customHeight="1" hidden="1">
      <c r="B37" s="7">
        <v>30</v>
      </c>
      <c r="C37" s="28"/>
      <c r="D37" s="4"/>
      <c r="E37" s="4"/>
      <c r="F37" s="4"/>
    </row>
    <row r="38" spans="2:6" s="2" customFormat="1" ht="25.5" customHeight="1" hidden="1">
      <c r="B38" s="7">
        <v>31</v>
      </c>
      <c r="C38" s="28"/>
      <c r="D38" s="4"/>
      <c r="E38" s="4"/>
      <c r="F38" s="4"/>
    </row>
    <row r="39" spans="2:6" s="2" customFormat="1" ht="25.5" customHeight="1" hidden="1">
      <c r="B39" s="7">
        <v>32</v>
      </c>
      <c r="C39" s="28"/>
      <c r="D39" s="4"/>
      <c r="E39" s="4"/>
      <c r="F39" s="4"/>
    </row>
    <row r="40" spans="2:6" s="2" customFormat="1" ht="25.5" customHeight="1" hidden="1">
      <c r="B40" s="7">
        <v>33</v>
      </c>
      <c r="C40" s="28"/>
      <c r="D40" s="4"/>
      <c r="E40" s="4"/>
      <c r="F40" s="4"/>
    </row>
    <row r="41" spans="2:6" s="2" customFormat="1" ht="25.5" customHeight="1" hidden="1">
      <c r="B41" s="7">
        <v>34</v>
      </c>
      <c r="C41" s="28"/>
      <c r="D41" s="4"/>
      <c r="E41" s="4"/>
      <c r="F41" s="4"/>
    </row>
    <row r="42" spans="2:6" s="2" customFormat="1" ht="25.5" customHeight="1" hidden="1">
      <c r="B42" s="7">
        <v>35</v>
      </c>
      <c r="C42" s="28"/>
      <c r="D42" s="4"/>
      <c r="E42" s="4"/>
      <c r="F42" s="4"/>
    </row>
    <row r="43" spans="2:6" s="2" customFormat="1" ht="25.5" customHeight="1" hidden="1">
      <c r="B43" s="7">
        <v>36</v>
      </c>
      <c r="C43" s="28"/>
      <c r="D43" s="4"/>
      <c r="E43" s="4"/>
      <c r="F43" s="4"/>
    </row>
    <row r="44" spans="2:6" s="2" customFormat="1" ht="25.5" customHeight="1" hidden="1">
      <c r="B44" s="7">
        <v>37</v>
      </c>
      <c r="C44" s="28"/>
      <c r="D44" s="4"/>
      <c r="E44" s="4"/>
      <c r="F44" s="4"/>
    </row>
    <row r="45" spans="2:6" s="2" customFormat="1" ht="25.5" customHeight="1" hidden="1">
      <c r="B45" s="7">
        <v>38</v>
      </c>
      <c r="C45" s="28"/>
      <c r="D45" s="4"/>
      <c r="E45" s="4"/>
      <c r="F45" s="4"/>
    </row>
    <row r="46" spans="2:6" s="2" customFormat="1" ht="25.5" customHeight="1" hidden="1">
      <c r="B46" s="7">
        <v>39</v>
      </c>
      <c r="C46" s="28"/>
      <c r="D46" s="4"/>
      <c r="E46" s="4"/>
      <c r="F46" s="4"/>
    </row>
    <row r="47" spans="2:6" s="2" customFormat="1" ht="25.5" customHeight="1" hidden="1">
      <c r="B47" s="7">
        <v>40</v>
      </c>
      <c r="C47" s="28"/>
      <c r="D47" s="4"/>
      <c r="E47" s="4"/>
      <c r="F47" s="4"/>
    </row>
    <row r="48" spans="2:6" s="2" customFormat="1" ht="25.5" customHeight="1" hidden="1">
      <c r="B48" s="7">
        <v>41</v>
      </c>
      <c r="C48" s="28"/>
      <c r="D48" s="4"/>
      <c r="E48" s="4"/>
      <c r="F48" s="4"/>
    </row>
    <row r="49" spans="2:6" s="2" customFormat="1" ht="25.5" customHeight="1" hidden="1">
      <c r="B49" s="7">
        <v>42</v>
      </c>
      <c r="C49" s="28"/>
      <c r="D49" s="4"/>
      <c r="E49" s="4"/>
      <c r="F49" s="4"/>
    </row>
    <row r="50" spans="2:6" s="2" customFormat="1" ht="25.5" customHeight="1" hidden="1">
      <c r="B50" s="7">
        <v>43</v>
      </c>
      <c r="C50" s="28"/>
      <c r="D50" s="4"/>
      <c r="E50" s="4"/>
      <c r="F50" s="4"/>
    </row>
    <row r="51" spans="2:6" s="2" customFormat="1" ht="25.5" customHeight="1" hidden="1">
      <c r="B51" s="7">
        <v>44</v>
      </c>
      <c r="C51" s="28"/>
      <c r="D51" s="4"/>
      <c r="E51" s="4"/>
      <c r="F51" s="4"/>
    </row>
    <row r="52" spans="2:6" s="2" customFormat="1" ht="25.5" customHeight="1" hidden="1">
      <c r="B52" s="7">
        <v>45</v>
      </c>
      <c r="C52" s="28"/>
      <c r="D52" s="4"/>
      <c r="E52" s="4"/>
      <c r="F52" s="4"/>
    </row>
    <row r="53" spans="2:6" s="2" customFormat="1" ht="25.5" customHeight="1" hidden="1">
      <c r="B53" s="7">
        <v>46</v>
      </c>
      <c r="C53" s="28"/>
      <c r="D53" s="4"/>
      <c r="E53" s="4"/>
      <c r="F53" s="4"/>
    </row>
    <row r="54" spans="2:6" s="2" customFormat="1" ht="25.5" customHeight="1" hidden="1">
      <c r="B54" s="7">
        <v>47</v>
      </c>
      <c r="C54" s="28"/>
      <c r="D54" s="4"/>
      <c r="E54" s="4"/>
      <c r="F54" s="4"/>
    </row>
    <row r="55" spans="2:6" ht="25.5" customHeight="1" hidden="1">
      <c r="B55" s="8">
        <v>48</v>
      </c>
      <c r="C55" s="29"/>
      <c r="D55" s="6"/>
      <c r="E55" s="6"/>
      <c r="F55" s="6"/>
    </row>
    <row r="58" ht="18">
      <c r="D58" s="48"/>
    </row>
  </sheetData>
  <sheetProtection/>
  <mergeCells count="5">
    <mergeCell ref="B3:D3"/>
    <mergeCell ref="E3:F3"/>
    <mergeCell ref="B4:B5"/>
    <mergeCell ref="C4:C5"/>
    <mergeCell ref="D4:F4"/>
  </mergeCells>
  <printOptions/>
  <pageMargins left="0.7" right="0.7" top="0.75" bottom="0.75" header="0.3" footer="0.3"/>
  <pageSetup horizontalDpi="600" verticalDpi="600" orientation="portrait" paperSize="9" scale="74" r:id="rId1"/>
  <ignoredErrors>
    <ignoredError sqref="E13:F13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1:J53"/>
  <sheetViews>
    <sheetView rightToLeft="1" zoomScalePageLayoutView="0" workbookViewId="0" topLeftCell="B7">
      <selection activeCell="F16" sqref="F16"/>
    </sheetView>
  </sheetViews>
  <sheetFormatPr defaultColWidth="9.140625" defaultRowHeight="12.75"/>
  <cols>
    <col min="1" max="1" width="0.85546875" style="1" customWidth="1"/>
    <col min="2" max="2" width="4.8515625" style="1" customWidth="1"/>
    <col min="3" max="3" width="34.7109375" style="1" customWidth="1"/>
    <col min="4" max="4" width="17.7109375" style="1" customWidth="1"/>
    <col min="5" max="6" width="16.57421875" style="1" bestFit="1" customWidth="1"/>
    <col min="7" max="10" width="15.57421875" style="1" customWidth="1"/>
    <col min="11" max="12" width="3.57421875" style="1" customWidth="1"/>
    <col min="13" max="16384" width="9.140625" style="1" customWidth="1"/>
  </cols>
  <sheetData>
    <row r="1" spans="5:10" ht="3" customHeight="1">
      <c r="E1" s="9"/>
      <c r="F1" s="9"/>
      <c r="G1" s="9"/>
      <c r="H1" s="9"/>
      <c r="I1" s="9"/>
      <c r="J1" s="9"/>
    </row>
    <row r="2" spans="5:10" ht="5.25" customHeight="1" thickBot="1">
      <c r="E2" s="9"/>
      <c r="F2" s="9"/>
      <c r="G2" s="9"/>
      <c r="H2" s="9"/>
      <c r="I2" s="9"/>
      <c r="J2" s="9"/>
    </row>
    <row r="3" spans="2:10" s="3" customFormat="1" ht="41.25" customHeight="1" thickBot="1">
      <c r="B3" s="1001" t="s">
        <v>263</v>
      </c>
      <c r="C3" s="1002"/>
      <c r="D3" s="1002"/>
      <c r="E3" s="1003"/>
      <c r="F3" s="839" t="s">
        <v>1090</v>
      </c>
      <c r="G3" s="840"/>
      <c r="H3" s="840"/>
      <c r="I3" s="841"/>
      <c r="J3" s="137" t="s">
        <v>35</v>
      </c>
    </row>
    <row r="4" spans="2:10" s="3" customFormat="1" ht="33.75" customHeight="1" thickBot="1">
      <c r="B4" s="851" t="s">
        <v>4</v>
      </c>
      <c r="C4" s="868" t="s">
        <v>112</v>
      </c>
      <c r="D4" s="1004"/>
      <c r="E4" s="984" t="s">
        <v>823</v>
      </c>
      <c r="F4" s="985"/>
      <c r="G4" s="985"/>
      <c r="H4" s="985"/>
      <c r="I4" s="985"/>
      <c r="J4" s="986"/>
    </row>
    <row r="5" spans="2:10" s="2" customFormat="1" ht="25.5" customHeight="1" thickBot="1">
      <c r="B5" s="851"/>
      <c r="C5" s="1005" t="s">
        <v>111</v>
      </c>
      <c r="D5" s="1005" t="s">
        <v>110</v>
      </c>
      <c r="E5" s="835">
        <v>1401</v>
      </c>
      <c r="F5" s="836"/>
      <c r="G5" s="835">
        <v>1400</v>
      </c>
      <c r="H5" s="836"/>
      <c r="I5" s="835">
        <v>1399</v>
      </c>
      <c r="J5" s="836"/>
    </row>
    <row r="6" spans="2:10" s="2" customFormat="1" ht="23.25" customHeight="1" thickBot="1">
      <c r="B6" s="852"/>
      <c r="C6" s="880"/>
      <c r="D6" s="880"/>
      <c r="E6" s="171" t="s">
        <v>276</v>
      </c>
      <c r="F6" s="171" t="s">
        <v>61</v>
      </c>
      <c r="G6" s="171" t="s">
        <v>276</v>
      </c>
      <c r="H6" s="172" t="s">
        <v>61</v>
      </c>
      <c r="I6" s="171" t="s">
        <v>276</v>
      </c>
      <c r="J6" s="171" t="s">
        <v>61</v>
      </c>
    </row>
    <row r="7" spans="2:10" s="2" customFormat="1" ht="25.5" customHeight="1">
      <c r="B7" s="94">
        <v>1</v>
      </c>
      <c r="C7" s="143" t="s">
        <v>261</v>
      </c>
      <c r="D7" s="49" t="s">
        <v>105</v>
      </c>
      <c r="E7" s="98">
        <f>6890280+46542</f>
        <v>6936822</v>
      </c>
      <c r="F7" s="98">
        <f>6890280+46542+21646</f>
        <v>6958468</v>
      </c>
      <c r="G7" s="98">
        <v>5399094</v>
      </c>
      <c r="H7" s="98">
        <v>5399094</v>
      </c>
      <c r="I7" s="98">
        <v>3579025</v>
      </c>
      <c r="J7" s="98">
        <v>3579025</v>
      </c>
    </row>
    <row r="8" spans="2:10" s="2" customFormat="1" ht="25.5" customHeight="1">
      <c r="B8" s="95">
        <v>2</v>
      </c>
      <c r="C8" s="50"/>
      <c r="D8" s="50" t="s">
        <v>106</v>
      </c>
      <c r="E8" s="100">
        <v>47059</v>
      </c>
      <c r="F8" s="100">
        <v>47059</v>
      </c>
      <c r="G8" s="100">
        <v>26944</v>
      </c>
      <c r="H8" s="100">
        <v>26944</v>
      </c>
      <c r="I8" s="100">
        <v>19664</v>
      </c>
      <c r="J8" s="100">
        <v>19664</v>
      </c>
    </row>
    <row r="9" spans="2:10" s="2" customFormat="1" ht="25.5" customHeight="1">
      <c r="B9" s="95">
        <v>3</v>
      </c>
      <c r="C9" s="50"/>
      <c r="D9" s="50" t="s">
        <v>1</v>
      </c>
      <c r="E9" s="100">
        <v>10784</v>
      </c>
      <c r="F9" s="100">
        <v>10784</v>
      </c>
      <c r="G9" s="100">
        <v>8061</v>
      </c>
      <c r="H9" s="100">
        <v>8061</v>
      </c>
      <c r="I9" s="100">
        <v>17034</v>
      </c>
      <c r="J9" s="100">
        <v>17034</v>
      </c>
    </row>
    <row r="10" spans="2:10" s="2" customFormat="1" ht="25.5" customHeight="1">
      <c r="B10" s="95">
        <v>4</v>
      </c>
      <c r="C10" s="50"/>
      <c r="D10" s="50" t="s">
        <v>107</v>
      </c>
      <c r="E10" s="100">
        <v>9096</v>
      </c>
      <c r="F10" s="100">
        <v>9096</v>
      </c>
      <c r="G10" s="100">
        <v>24880</v>
      </c>
      <c r="H10" s="100">
        <v>24880</v>
      </c>
      <c r="I10" s="100">
        <v>21310</v>
      </c>
      <c r="J10" s="100">
        <v>21310</v>
      </c>
    </row>
    <row r="11" spans="2:10" s="2" customFormat="1" ht="21.75" customHeight="1" thickBot="1">
      <c r="B11" s="141">
        <v>5</v>
      </c>
      <c r="C11" s="59"/>
      <c r="D11" s="59" t="s">
        <v>108</v>
      </c>
      <c r="E11" s="107">
        <v>0</v>
      </c>
      <c r="F11" s="107">
        <v>0</v>
      </c>
      <c r="G11" s="107">
        <v>0</v>
      </c>
      <c r="H11" s="107">
        <v>0</v>
      </c>
      <c r="I11" s="107">
        <v>0</v>
      </c>
      <c r="J11" s="107">
        <v>0</v>
      </c>
    </row>
    <row r="12" spans="2:10" s="2" customFormat="1" ht="25.5" customHeight="1" thickBot="1">
      <c r="B12" s="142">
        <v>6</v>
      </c>
      <c r="C12" s="110" t="s">
        <v>6</v>
      </c>
      <c r="D12" s="58"/>
      <c r="E12" s="144">
        <f>SUM(E7:E11)</f>
        <v>7003761</v>
      </c>
      <c r="F12" s="144">
        <f>SUM(F7:F11)</f>
        <v>7025407</v>
      </c>
      <c r="G12" s="144">
        <v>3637033</v>
      </c>
      <c r="H12" s="144">
        <v>3637033</v>
      </c>
      <c r="I12" s="144">
        <v>2390717</v>
      </c>
      <c r="J12" s="144">
        <v>2390717</v>
      </c>
    </row>
    <row r="13" spans="2:10" s="2" customFormat="1" ht="35.25" customHeight="1">
      <c r="B13" s="95">
        <v>7</v>
      </c>
      <c r="C13" s="50" t="s">
        <v>262</v>
      </c>
      <c r="D13" s="49" t="s">
        <v>105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v>0</v>
      </c>
    </row>
    <row r="14" spans="2:10" s="2" customFormat="1" ht="25.5" customHeight="1">
      <c r="B14" s="95">
        <v>8</v>
      </c>
      <c r="C14" s="50"/>
      <c r="D14" s="50" t="s">
        <v>106</v>
      </c>
      <c r="E14" s="100">
        <v>2691445</v>
      </c>
      <c r="F14" s="100">
        <f>2691445+4253</f>
        <v>2695698</v>
      </c>
      <c r="G14" s="100">
        <v>700227</v>
      </c>
      <c r="H14" s="100">
        <v>700227</v>
      </c>
      <c r="I14" s="100">
        <v>188854.6</v>
      </c>
      <c r="J14" s="100">
        <v>188854.6</v>
      </c>
    </row>
    <row r="15" spans="2:10" s="2" customFormat="1" ht="25.5" customHeight="1">
      <c r="B15" s="95">
        <v>9</v>
      </c>
      <c r="C15" s="50"/>
      <c r="D15" s="50" t="s">
        <v>1</v>
      </c>
      <c r="E15" s="100">
        <v>467109</v>
      </c>
      <c r="F15" s="100">
        <f>467109+1374</f>
        <v>468483</v>
      </c>
      <c r="G15" s="100">
        <v>462301</v>
      </c>
      <c r="H15" s="100">
        <v>462301</v>
      </c>
      <c r="I15" s="100">
        <v>486500.6</v>
      </c>
      <c r="J15" s="100">
        <v>486500.6</v>
      </c>
    </row>
    <row r="16" spans="2:10" s="2" customFormat="1" ht="25.5" customHeight="1">
      <c r="B16" s="95">
        <v>10</v>
      </c>
      <c r="C16" s="50"/>
      <c r="D16" s="50" t="s">
        <v>107</v>
      </c>
      <c r="E16" s="100">
        <v>5023940</v>
      </c>
      <c r="F16" s="100">
        <f>5023940+658</f>
        <v>5024598</v>
      </c>
      <c r="G16" s="100">
        <v>5079086</v>
      </c>
      <c r="H16" s="100">
        <v>5079086</v>
      </c>
      <c r="I16" s="100">
        <v>5085678</v>
      </c>
      <c r="J16" s="100">
        <v>5085678</v>
      </c>
    </row>
    <row r="17" spans="2:10" s="2" customFormat="1" ht="22.5" customHeight="1" thickBot="1">
      <c r="B17" s="95">
        <v>11</v>
      </c>
      <c r="C17" s="50"/>
      <c r="D17" s="59" t="s">
        <v>108</v>
      </c>
      <c r="E17" s="100">
        <v>0</v>
      </c>
      <c r="F17" s="100">
        <v>0</v>
      </c>
      <c r="G17" s="100">
        <v>0</v>
      </c>
      <c r="H17" s="100">
        <v>0</v>
      </c>
      <c r="I17" s="100"/>
      <c r="J17" s="100"/>
    </row>
    <row r="18" spans="2:10" s="2" customFormat="1" ht="25.5" customHeight="1" thickBot="1">
      <c r="B18" s="142">
        <v>12</v>
      </c>
      <c r="C18" s="270" t="s">
        <v>6</v>
      </c>
      <c r="D18" s="145"/>
      <c r="E18" s="144">
        <f>SUM(E13:E17)</f>
        <v>8182494</v>
      </c>
      <c r="F18" s="144">
        <f>SUM(F13:F17)</f>
        <v>8188779</v>
      </c>
      <c r="G18" s="144">
        <f>SUM(G13:G17)</f>
        <v>6241614</v>
      </c>
      <c r="H18" s="144">
        <f>SUM(H13:H17)</f>
        <v>6241614</v>
      </c>
      <c r="I18" s="144">
        <f>SUM(I13:I17)</f>
        <v>5761033.2</v>
      </c>
      <c r="J18" s="144">
        <f>SUM(J13:J17)</f>
        <v>5761033.2</v>
      </c>
    </row>
    <row r="19" spans="2:10" s="2" customFormat="1" ht="25.5" customHeight="1" thickBot="1">
      <c r="B19" s="93">
        <v>13</v>
      </c>
      <c r="C19" s="271" t="s">
        <v>5</v>
      </c>
      <c r="D19" s="146"/>
      <c r="E19" s="147">
        <f aca="true" t="shared" si="0" ref="E19:J19">E18+E12</f>
        <v>15186255</v>
      </c>
      <c r="F19" s="147">
        <f t="shared" si="0"/>
        <v>15214186</v>
      </c>
      <c r="G19" s="147">
        <f t="shared" si="0"/>
        <v>9878647</v>
      </c>
      <c r="H19" s="147">
        <f t="shared" si="0"/>
        <v>9878647</v>
      </c>
      <c r="I19" s="147">
        <f t="shared" si="0"/>
        <v>8151750.2</v>
      </c>
      <c r="J19" s="147">
        <f t="shared" si="0"/>
        <v>8151750.2</v>
      </c>
    </row>
    <row r="20" spans="2:10" s="2" customFormat="1" ht="25.5" customHeight="1" hidden="1">
      <c r="B20" s="7">
        <v>14</v>
      </c>
      <c r="C20" s="35"/>
      <c r="D20" s="35"/>
      <c r="E20" s="4"/>
      <c r="F20" s="20"/>
      <c r="G20" s="4"/>
      <c r="H20" s="20"/>
      <c r="I20" s="4"/>
      <c r="J20" s="20"/>
    </row>
    <row r="21" spans="2:10" s="2" customFormat="1" ht="25.5" customHeight="1" hidden="1">
      <c r="B21" s="7">
        <v>15</v>
      </c>
      <c r="C21" s="35"/>
      <c r="D21" s="35"/>
      <c r="E21" s="4"/>
      <c r="F21" s="20"/>
      <c r="G21" s="4"/>
      <c r="H21" s="20"/>
      <c r="I21" s="4"/>
      <c r="J21" s="20"/>
    </row>
    <row r="22" spans="2:10" s="2" customFormat="1" ht="25.5" customHeight="1" hidden="1">
      <c r="B22" s="7">
        <v>16</v>
      </c>
      <c r="C22" s="35"/>
      <c r="D22" s="35"/>
      <c r="E22" s="4"/>
      <c r="F22" s="20"/>
      <c r="G22" s="4"/>
      <c r="H22" s="20"/>
      <c r="I22" s="4"/>
      <c r="J22" s="20"/>
    </row>
    <row r="23" spans="2:10" s="2" customFormat="1" ht="25.5" customHeight="1" hidden="1">
      <c r="B23" s="7">
        <v>17</v>
      </c>
      <c r="C23" s="35"/>
      <c r="D23" s="35"/>
      <c r="E23" s="4"/>
      <c r="F23" s="20"/>
      <c r="G23" s="4"/>
      <c r="H23" s="20"/>
      <c r="I23" s="4"/>
      <c r="J23" s="20"/>
    </row>
    <row r="24" spans="2:10" s="2" customFormat="1" ht="25.5" customHeight="1" hidden="1">
      <c r="B24" s="7">
        <v>18</v>
      </c>
      <c r="C24" s="35"/>
      <c r="D24" s="35"/>
      <c r="E24" s="4"/>
      <c r="F24" s="20"/>
      <c r="G24" s="4"/>
      <c r="H24" s="20"/>
      <c r="I24" s="4"/>
      <c r="J24" s="20"/>
    </row>
    <row r="25" spans="2:10" s="2" customFormat="1" ht="25.5" customHeight="1" hidden="1">
      <c r="B25" s="7">
        <v>19</v>
      </c>
      <c r="C25" s="35"/>
      <c r="D25" s="35"/>
      <c r="E25" s="4"/>
      <c r="F25" s="20"/>
      <c r="G25" s="4"/>
      <c r="H25" s="20"/>
      <c r="I25" s="4"/>
      <c r="J25" s="20"/>
    </row>
    <row r="26" spans="2:10" s="2" customFormat="1" ht="25.5" customHeight="1" hidden="1">
      <c r="B26" s="7">
        <v>20</v>
      </c>
      <c r="C26" s="35"/>
      <c r="D26" s="35"/>
      <c r="E26" s="4"/>
      <c r="F26" s="20"/>
      <c r="G26" s="4"/>
      <c r="H26" s="20"/>
      <c r="I26" s="4"/>
      <c r="J26" s="20"/>
    </row>
    <row r="27" spans="2:10" s="2" customFormat="1" ht="25.5" customHeight="1" hidden="1">
      <c r="B27" s="7">
        <v>21</v>
      </c>
      <c r="C27" s="35"/>
      <c r="D27" s="35"/>
      <c r="E27" s="4"/>
      <c r="F27" s="20"/>
      <c r="G27" s="4"/>
      <c r="H27" s="20"/>
      <c r="I27" s="4"/>
      <c r="J27" s="20"/>
    </row>
    <row r="28" spans="2:10" s="2" customFormat="1" ht="25.5" customHeight="1" hidden="1">
      <c r="B28" s="7">
        <v>22</v>
      </c>
      <c r="C28" s="35"/>
      <c r="D28" s="35"/>
      <c r="E28" s="4"/>
      <c r="F28" s="20"/>
      <c r="G28" s="4"/>
      <c r="H28" s="20"/>
      <c r="I28" s="4"/>
      <c r="J28" s="20"/>
    </row>
    <row r="29" spans="2:10" s="2" customFormat="1" ht="25.5" customHeight="1" hidden="1">
      <c r="B29" s="7">
        <v>23</v>
      </c>
      <c r="C29" s="35"/>
      <c r="D29" s="35"/>
      <c r="E29" s="4"/>
      <c r="F29" s="20"/>
      <c r="G29" s="4"/>
      <c r="H29" s="20"/>
      <c r="I29" s="4"/>
      <c r="J29" s="20"/>
    </row>
    <row r="30" spans="2:10" s="2" customFormat="1" ht="25.5" customHeight="1" hidden="1">
      <c r="B30" s="7">
        <v>24</v>
      </c>
      <c r="C30" s="35"/>
      <c r="D30" s="35"/>
      <c r="E30" s="4"/>
      <c r="F30" s="20"/>
      <c r="G30" s="4"/>
      <c r="H30" s="20"/>
      <c r="I30" s="4"/>
      <c r="J30" s="20"/>
    </row>
    <row r="31" spans="2:10" s="2" customFormat="1" ht="25.5" customHeight="1" hidden="1">
      <c r="B31" s="7">
        <v>25</v>
      </c>
      <c r="C31" s="35"/>
      <c r="D31" s="35"/>
      <c r="E31" s="4"/>
      <c r="F31" s="20"/>
      <c r="G31" s="4"/>
      <c r="H31" s="20"/>
      <c r="I31" s="4"/>
      <c r="J31" s="20"/>
    </row>
    <row r="32" spans="2:10" s="2" customFormat="1" ht="25.5" customHeight="1" hidden="1">
      <c r="B32" s="7">
        <v>26</v>
      </c>
      <c r="C32" s="35"/>
      <c r="D32" s="35"/>
      <c r="E32" s="4"/>
      <c r="F32" s="20"/>
      <c r="G32" s="4"/>
      <c r="H32" s="20"/>
      <c r="I32" s="4"/>
      <c r="J32" s="20"/>
    </row>
    <row r="33" spans="2:10" s="2" customFormat="1" ht="25.5" customHeight="1" hidden="1">
      <c r="B33" s="7">
        <v>27</v>
      </c>
      <c r="C33" s="35"/>
      <c r="D33" s="35"/>
      <c r="E33" s="4"/>
      <c r="F33" s="20"/>
      <c r="G33" s="4"/>
      <c r="H33" s="20"/>
      <c r="I33" s="4"/>
      <c r="J33" s="20"/>
    </row>
    <row r="34" spans="2:10" s="2" customFormat="1" ht="25.5" customHeight="1" hidden="1">
      <c r="B34" s="7">
        <v>28</v>
      </c>
      <c r="C34" s="35"/>
      <c r="D34" s="35"/>
      <c r="E34" s="4"/>
      <c r="F34" s="20"/>
      <c r="G34" s="4"/>
      <c r="H34" s="20"/>
      <c r="I34" s="4"/>
      <c r="J34" s="20"/>
    </row>
    <row r="35" spans="2:10" s="2" customFormat="1" ht="25.5" customHeight="1" hidden="1">
      <c r="B35" s="7">
        <v>29</v>
      </c>
      <c r="C35" s="35"/>
      <c r="D35" s="35"/>
      <c r="E35" s="4"/>
      <c r="F35" s="20"/>
      <c r="G35" s="4"/>
      <c r="H35" s="20"/>
      <c r="I35" s="4"/>
      <c r="J35" s="20"/>
    </row>
    <row r="36" spans="2:10" s="2" customFormat="1" ht="25.5" customHeight="1" hidden="1">
      <c r="B36" s="7">
        <v>30</v>
      </c>
      <c r="C36" s="36"/>
      <c r="D36" s="36"/>
      <c r="E36" s="5"/>
      <c r="F36" s="21"/>
      <c r="G36" s="5"/>
      <c r="H36" s="21"/>
      <c r="I36" s="5"/>
      <c r="J36" s="21"/>
    </row>
    <row r="37" spans="2:10" s="2" customFormat="1" ht="25.5" customHeight="1" hidden="1">
      <c r="B37" s="7">
        <v>31</v>
      </c>
      <c r="C37" s="35"/>
      <c r="D37" s="35"/>
      <c r="E37" s="4"/>
      <c r="F37" s="20"/>
      <c r="G37" s="4"/>
      <c r="H37" s="20"/>
      <c r="I37" s="4"/>
      <c r="J37" s="20"/>
    </row>
    <row r="38" spans="2:10" s="2" customFormat="1" ht="25.5" customHeight="1" hidden="1">
      <c r="B38" s="7">
        <v>32</v>
      </c>
      <c r="C38" s="36"/>
      <c r="D38" s="36"/>
      <c r="E38" s="5"/>
      <c r="F38" s="21"/>
      <c r="G38" s="5"/>
      <c r="H38" s="21"/>
      <c r="I38" s="5"/>
      <c r="J38" s="21"/>
    </row>
    <row r="39" spans="2:10" s="2" customFormat="1" ht="25.5" customHeight="1" hidden="1">
      <c r="B39" s="7">
        <v>33</v>
      </c>
      <c r="C39" s="35"/>
      <c r="D39" s="35"/>
      <c r="E39" s="4"/>
      <c r="F39" s="20"/>
      <c r="G39" s="4"/>
      <c r="H39" s="20"/>
      <c r="I39" s="4"/>
      <c r="J39" s="20"/>
    </row>
    <row r="40" spans="2:10" s="2" customFormat="1" ht="25.5" customHeight="1" hidden="1">
      <c r="B40" s="7">
        <v>34</v>
      </c>
      <c r="C40" s="36"/>
      <c r="D40" s="36"/>
      <c r="E40" s="5"/>
      <c r="F40" s="21"/>
      <c r="G40" s="5"/>
      <c r="H40" s="21"/>
      <c r="I40" s="5"/>
      <c r="J40" s="21"/>
    </row>
    <row r="41" spans="2:10" s="2" customFormat="1" ht="25.5" customHeight="1" hidden="1">
      <c r="B41" s="7">
        <v>35</v>
      </c>
      <c r="C41" s="35"/>
      <c r="D41" s="35"/>
      <c r="E41" s="4"/>
      <c r="F41" s="20"/>
      <c r="G41" s="4"/>
      <c r="H41" s="20"/>
      <c r="I41" s="4"/>
      <c r="J41" s="20"/>
    </row>
    <row r="42" spans="2:10" s="2" customFormat="1" ht="25.5" customHeight="1" hidden="1">
      <c r="B42" s="7">
        <v>36</v>
      </c>
      <c r="C42" s="36"/>
      <c r="D42" s="36"/>
      <c r="E42" s="5"/>
      <c r="F42" s="21"/>
      <c r="G42" s="5"/>
      <c r="H42" s="21"/>
      <c r="I42" s="5"/>
      <c r="J42" s="21"/>
    </row>
    <row r="43" spans="2:10" s="2" customFormat="1" ht="25.5" customHeight="1" hidden="1">
      <c r="B43" s="7">
        <v>37</v>
      </c>
      <c r="C43" s="35"/>
      <c r="D43" s="35"/>
      <c r="E43" s="4"/>
      <c r="F43" s="20"/>
      <c r="G43" s="4"/>
      <c r="H43" s="20"/>
      <c r="I43" s="4"/>
      <c r="J43" s="20"/>
    </row>
    <row r="44" spans="2:10" s="2" customFormat="1" ht="25.5" customHeight="1" hidden="1">
      <c r="B44" s="7">
        <v>38</v>
      </c>
      <c r="C44" s="36"/>
      <c r="D44" s="36"/>
      <c r="E44" s="5"/>
      <c r="F44" s="21"/>
      <c r="G44" s="5"/>
      <c r="H44" s="21"/>
      <c r="I44" s="5"/>
      <c r="J44" s="21"/>
    </row>
    <row r="45" spans="2:10" s="2" customFormat="1" ht="25.5" customHeight="1" hidden="1">
      <c r="B45" s="7">
        <v>39</v>
      </c>
      <c r="C45" s="35"/>
      <c r="D45" s="35"/>
      <c r="E45" s="4"/>
      <c r="F45" s="20"/>
      <c r="G45" s="4"/>
      <c r="H45" s="20"/>
      <c r="I45" s="4"/>
      <c r="J45" s="20"/>
    </row>
    <row r="46" spans="2:10" s="2" customFormat="1" ht="25.5" customHeight="1" hidden="1">
      <c r="B46" s="7">
        <v>40</v>
      </c>
      <c r="C46" s="36"/>
      <c r="D46" s="36"/>
      <c r="E46" s="5"/>
      <c r="F46" s="21"/>
      <c r="G46" s="5"/>
      <c r="H46" s="21"/>
      <c r="I46" s="5"/>
      <c r="J46" s="21"/>
    </row>
    <row r="47" spans="2:10" s="2" customFormat="1" ht="25.5" customHeight="1" hidden="1">
      <c r="B47" s="7">
        <v>41</v>
      </c>
      <c r="C47" s="36"/>
      <c r="D47" s="36"/>
      <c r="E47" s="5"/>
      <c r="F47" s="21"/>
      <c r="G47" s="5"/>
      <c r="H47" s="21"/>
      <c r="I47" s="5"/>
      <c r="J47" s="21"/>
    </row>
    <row r="48" spans="2:10" s="2" customFormat="1" ht="25.5" customHeight="1" hidden="1">
      <c r="B48" s="7">
        <v>42</v>
      </c>
      <c r="C48" s="35"/>
      <c r="D48" s="35"/>
      <c r="E48" s="4"/>
      <c r="F48" s="20"/>
      <c r="G48" s="4"/>
      <c r="H48" s="20"/>
      <c r="I48" s="4"/>
      <c r="J48" s="20"/>
    </row>
    <row r="49" spans="2:10" s="2" customFormat="1" ht="25.5" customHeight="1" hidden="1">
      <c r="B49" s="7">
        <v>43</v>
      </c>
      <c r="C49" s="36"/>
      <c r="D49" s="36"/>
      <c r="E49" s="5"/>
      <c r="F49" s="21"/>
      <c r="G49" s="5"/>
      <c r="H49" s="21"/>
      <c r="I49" s="5"/>
      <c r="J49" s="21"/>
    </row>
    <row r="50" spans="2:10" s="2" customFormat="1" ht="25.5" customHeight="1" hidden="1">
      <c r="B50" s="7">
        <v>44</v>
      </c>
      <c r="C50" s="36"/>
      <c r="D50" s="36"/>
      <c r="E50" s="5"/>
      <c r="F50" s="21"/>
      <c r="G50" s="5"/>
      <c r="H50" s="21"/>
      <c r="I50" s="5"/>
      <c r="J50" s="21"/>
    </row>
    <row r="51" spans="2:10" s="2" customFormat="1" ht="25.5" customHeight="1" hidden="1">
      <c r="B51" s="7">
        <v>45</v>
      </c>
      <c r="C51" s="36"/>
      <c r="D51" s="36"/>
      <c r="E51" s="5"/>
      <c r="F51" s="21"/>
      <c r="G51" s="5"/>
      <c r="H51" s="21"/>
      <c r="I51" s="5"/>
      <c r="J51" s="21"/>
    </row>
    <row r="52" spans="2:10" s="2" customFormat="1" ht="25.5" customHeight="1" hidden="1">
      <c r="B52" s="7">
        <v>46</v>
      </c>
      <c r="C52" s="35"/>
      <c r="D52" s="35"/>
      <c r="E52" s="4"/>
      <c r="F52" s="20"/>
      <c r="G52" s="4"/>
      <c r="H52" s="20"/>
      <c r="I52" s="4"/>
      <c r="J52" s="20"/>
    </row>
    <row r="53" spans="2:10" s="2" customFormat="1" ht="25.5" customHeight="1" hidden="1" thickBot="1">
      <c r="B53" s="8">
        <v>47</v>
      </c>
      <c r="C53" s="37"/>
      <c r="D53" s="37"/>
      <c r="E53" s="6"/>
      <c r="F53" s="22"/>
      <c r="G53" s="6"/>
      <c r="H53" s="22"/>
      <c r="I53" s="6"/>
      <c r="J53" s="22"/>
    </row>
    <row r="54" ht="18" hidden="1"/>
  </sheetData>
  <sheetProtection/>
  <mergeCells count="10">
    <mergeCell ref="B3:E3"/>
    <mergeCell ref="F3:I3"/>
    <mergeCell ref="B4:B6"/>
    <mergeCell ref="C4:D4"/>
    <mergeCell ref="E4:J4"/>
    <mergeCell ref="C5:C6"/>
    <mergeCell ref="D5:D6"/>
    <mergeCell ref="E5:F5"/>
    <mergeCell ref="G5:H5"/>
    <mergeCell ref="I5:J5"/>
  </mergeCells>
  <printOptions horizontalCentered="1" verticalCentered="1"/>
  <pageMargins left="0" right="0" top="0" bottom="0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I9"/>
  <sheetViews>
    <sheetView rightToLeft="1" zoomScalePageLayoutView="0" workbookViewId="0" topLeftCell="A1">
      <selection activeCell="H6" sqref="H6"/>
    </sheetView>
  </sheetViews>
  <sheetFormatPr defaultColWidth="9.140625" defaultRowHeight="12.75"/>
  <cols>
    <col min="1" max="1" width="1.1484375" style="1" customWidth="1"/>
    <col min="2" max="2" width="4.00390625" style="1" customWidth="1"/>
    <col min="3" max="3" width="47.140625" style="1" customWidth="1"/>
    <col min="4" max="9" width="15.00390625" style="1" customWidth="1"/>
    <col min="10" max="11" width="3.7109375" style="1" customWidth="1"/>
    <col min="12" max="16384" width="9.140625" style="1" customWidth="1"/>
  </cols>
  <sheetData>
    <row r="1" spans="4:5" ht="6" customHeight="1">
      <c r="D1" s="9"/>
      <c r="E1" s="9"/>
    </row>
    <row r="2" spans="4:5" ht="6" customHeight="1" thickBot="1">
      <c r="D2" s="9"/>
      <c r="E2" s="9"/>
    </row>
    <row r="3" spans="2:9" s="3" customFormat="1" ht="34.5" customHeight="1" thickBot="1">
      <c r="B3" s="1006" t="s">
        <v>264</v>
      </c>
      <c r="C3" s="1007"/>
      <c r="D3" s="1008"/>
      <c r="E3" s="839" t="s">
        <v>1109</v>
      </c>
      <c r="F3" s="840"/>
      <c r="G3" s="840"/>
      <c r="H3" s="841"/>
      <c r="I3" s="137" t="s">
        <v>35</v>
      </c>
    </row>
    <row r="4" spans="2:9" s="3" customFormat="1" ht="36.75" customHeight="1" thickBot="1">
      <c r="B4" s="851" t="s">
        <v>4</v>
      </c>
      <c r="C4" s="843" t="s">
        <v>114</v>
      </c>
      <c r="D4" s="984" t="s">
        <v>822</v>
      </c>
      <c r="E4" s="985"/>
      <c r="F4" s="985"/>
      <c r="G4" s="985"/>
      <c r="H4" s="985"/>
      <c r="I4" s="986"/>
    </row>
    <row r="5" spans="2:9" s="2" customFormat="1" ht="26.25" customHeight="1" thickBot="1">
      <c r="B5" s="851"/>
      <c r="C5" s="843"/>
      <c r="D5" s="835">
        <v>1401</v>
      </c>
      <c r="E5" s="836"/>
      <c r="F5" s="835">
        <v>1400</v>
      </c>
      <c r="G5" s="836"/>
      <c r="H5" s="835">
        <v>1399</v>
      </c>
      <c r="I5" s="836"/>
    </row>
    <row r="6" spans="2:9" s="2" customFormat="1" ht="29.25" customHeight="1" thickBot="1">
      <c r="B6" s="852"/>
      <c r="C6" s="844"/>
      <c r="D6" s="171" t="s">
        <v>276</v>
      </c>
      <c r="E6" s="171" t="s">
        <v>61</v>
      </c>
      <c r="F6" s="171" t="s">
        <v>276</v>
      </c>
      <c r="G6" s="171" t="s">
        <v>61</v>
      </c>
      <c r="H6" s="171" t="s">
        <v>276</v>
      </c>
      <c r="I6" s="171" t="s">
        <v>61</v>
      </c>
    </row>
    <row r="7" spans="2:9" s="2" customFormat="1" ht="25.5" customHeight="1" thickBot="1">
      <c r="B7" s="95">
        <v>1</v>
      </c>
      <c r="C7" s="50" t="s">
        <v>193</v>
      </c>
      <c r="D7" s="100">
        <v>13434</v>
      </c>
      <c r="E7" s="101">
        <v>13434</v>
      </c>
      <c r="F7" s="100">
        <v>53736</v>
      </c>
      <c r="G7" s="101">
        <v>53736</v>
      </c>
      <c r="H7" s="100">
        <v>131464</v>
      </c>
      <c r="I7" s="101">
        <v>131464</v>
      </c>
    </row>
    <row r="8" spans="2:9" ht="25.5" customHeight="1" thickBot="1">
      <c r="B8" s="93" t="s">
        <v>3</v>
      </c>
      <c r="C8" s="175" t="s">
        <v>115</v>
      </c>
      <c r="D8" s="148">
        <f aca="true" t="shared" si="0" ref="D8:I8">SUM(D7:D7)</f>
        <v>13434</v>
      </c>
      <c r="E8" s="148">
        <f t="shared" si="0"/>
        <v>13434</v>
      </c>
      <c r="F8" s="148">
        <f t="shared" si="0"/>
        <v>53736</v>
      </c>
      <c r="G8" s="148">
        <f t="shared" si="0"/>
        <v>53736</v>
      </c>
      <c r="H8" s="148">
        <f t="shared" si="0"/>
        <v>131464</v>
      </c>
      <c r="I8" s="148">
        <f t="shared" si="0"/>
        <v>131464</v>
      </c>
    </row>
    <row r="9" ht="18">
      <c r="D9" s="57"/>
    </row>
  </sheetData>
  <sheetProtection/>
  <mergeCells count="8">
    <mergeCell ref="B3:D3"/>
    <mergeCell ref="E3:H3"/>
    <mergeCell ref="B4:B6"/>
    <mergeCell ref="C4:C6"/>
    <mergeCell ref="D4:I4"/>
    <mergeCell ref="D5:E5"/>
    <mergeCell ref="F5:G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I11"/>
  <sheetViews>
    <sheetView rightToLeft="1" zoomScalePageLayoutView="0" workbookViewId="0" topLeftCell="A1">
      <selection activeCell="H6" sqref="H6"/>
    </sheetView>
  </sheetViews>
  <sheetFormatPr defaultColWidth="9.140625" defaultRowHeight="12.75"/>
  <cols>
    <col min="1" max="1" width="2.7109375" style="1" customWidth="1"/>
    <col min="2" max="2" width="4.00390625" style="1" customWidth="1"/>
    <col min="3" max="3" width="47.57421875" style="1" customWidth="1"/>
    <col min="4" max="9" width="20.8515625" style="1" customWidth="1"/>
    <col min="10" max="10" width="2.421875" style="1" customWidth="1"/>
    <col min="11" max="16384" width="9.140625" style="1" customWidth="1"/>
  </cols>
  <sheetData>
    <row r="1" spans="4:5" ht="11.25" customHeight="1">
      <c r="D1" s="9"/>
      <c r="E1" s="9"/>
    </row>
    <row r="2" spans="4:5" ht="11.25" customHeight="1" thickBot="1">
      <c r="D2" s="9"/>
      <c r="E2" s="333"/>
    </row>
    <row r="3" spans="2:9" s="3" customFormat="1" ht="54" customHeight="1" thickBot="1">
      <c r="B3" s="861" t="s">
        <v>1110</v>
      </c>
      <c r="C3" s="862"/>
      <c r="D3" s="862"/>
      <c r="E3" s="862"/>
      <c r="F3" s="863"/>
      <c r="G3" s="865" t="s">
        <v>449</v>
      </c>
      <c r="H3" s="866"/>
      <c r="I3" s="137" t="s">
        <v>35</v>
      </c>
    </row>
    <row r="4" spans="2:9" s="3" customFormat="1" ht="27" customHeight="1" thickBot="1">
      <c r="B4" s="851" t="s">
        <v>4</v>
      </c>
      <c r="C4" s="843" t="s">
        <v>114</v>
      </c>
      <c r="D4" s="1009" t="s">
        <v>822</v>
      </c>
      <c r="E4" s="1010"/>
      <c r="F4" s="1010"/>
      <c r="G4" s="1010"/>
      <c r="H4" s="1010"/>
      <c r="I4" s="1011"/>
    </row>
    <row r="5" spans="2:9" s="2" customFormat="1" ht="20.25" customHeight="1" thickBot="1">
      <c r="B5" s="851"/>
      <c r="C5" s="843"/>
      <c r="D5" s="853">
        <v>1401</v>
      </c>
      <c r="E5" s="854"/>
      <c r="F5" s="853">
        <v>1400</v>
      </c>
      <c r="G5" s="854"/>
      <c r="H5" s="853">
        <v>1399</v>
      </c>
      <c r="I5" s="854"/>
    </row>
    <row r="6" spans="2:9" s="2" customFormat="1" ht="23.25" customHeight="1" thickBot="1">
      <c r="B6" s="852"/>
      <c r="C6" s="844"/>
      <c r="D6" s="173" t="s">
        <v>276</v>
      </c>
      <c r="E6" s="174" t="s">
        <v>277</v>
      </c>
      <c r="F6" s="173" t="s">
        <v>276</v>
      </c>
      <c r="G6" s="174" t="s">
        <v>277</v>
      </c>
      <c r="H6" s="173" t="s">
        <v>276</v>
      </c>
      <c r="I6" s="174" t="s">
        <v>277</v>
      </c>
    </row>
    <row r="7" spans="2:9" s="2" customFormat="1" ht="25.5" customHeight="1">
      <c r="B7" s="94">
        <v>1</v>
      </c>
      <c r="C7" s="49" t="s">
        <v>194</v>
      </c>
      <c r="D7" s="98">
        <v>26256900</v>
      </c>
      <c r="E7" s="98">
        <v>26256900</v>
      </c>
      <c r="F7" s="98">
        <v>35716216</v>
      </c>
      <c r="G7" s="99">
        <v>35716216</v>
      </c>
      <c r="H7" s="99">
        <v>13728990</v>
      </c>
      <c r="I7" s="99">
        <v>13728990</v>
      </c>
    </row>
    <row r="8" spans="2:9" s="2" customFormat="1" ht="25.5" customHeight="1">
      <c r="B8" s="95">
        <v>2</v>
      </c>
      <c r="C8" s="50" t="s">
        <v>195</v>
      </c>
      <c r="D8" s="100">
        <v>150799469</v>
      </c>
      <c r="E8" s="100">
        <v>150799469</v>
      </c>
      <c r="F8" s="100">
        <v>92903831</v>
      </c>
      <c r="G8" s="101">
        <v>92903831</v>
      </c>
      <c r="H8" s="101">
        <v>66546045</v>
      </c>
      <c r="I8" s="101">
        <v>66546045</v>
      </c>
    </row>
    <row r="9" spans="2:9" s="2" customFormat="1" ht="25.5" customHeight="1">
      <c r="B9" s="95">
        <v>3</v>
      </c>
      <c r="C9" s="50" t="s">
        <v>196</v>
      </c>
      <c r="D9" s="100">
        <v>3092094</v>
      </c>
      <c r="E9" s="100">
        <v>3092094</v>
      </c>
      <c r="F9" s="100">
        <v>1171720</v>
      </c>
      <c r="G9" s="101">
        <v>1171720</v>
      </c>
      <c r="H9" s="101">
        <v>947264</v>
      </c>
      <c r="I9" s="101">
        <v>947264</v>
      </c>
    </row>
    <row r="10" spans="2:9" s="2" customFormat="1" ht="25.5" customHeight="1" thickBot="1">
      <c r="B10" s="95">
        <v>4</v>
      </c>
      <c r="C10" s="50" t="s">
        <v>197</v>
      </c>
      <c r="D10" s="100">
        <v>5972959</v>
      </c>
      <c r="E10" s="100">
        <v>5972959</v>
      </c>
      <c r="F10" s="100">
        <v>5372471</v>
      </c>
      <c r="G10" s="101">
        <v>5372471</v>
      </c>
      <c r="H10" s="101">
        <v>2680744</v>
      </c>
      <c r="I10" s="101">
        <v>2680744</v>
      </c>
    </row>
    <row r="11" spans="2:9" ht="25.5" customHeight="1" thickBot="1">
      <c r="B11" s="93" t="s">
        <v>3</v>
      </c>
      <c r="C11" s="175" t="s">
        <v>2</v>
      </c>
      <c r="D11" s="148">
        <f aca="true" t="shared" si="0" ref="D11:I11">SUM(D7:D10)</f>
        <v>186121422</v>
      </c>
      <c r="E11" s="149">
        <f t="shared" si="0"/>
        <v>186121422</v>
      </c>
      <c r="F11" s="149">
        <f t="shared" si="0"/>
        <v>135164238</v>
      </c>
      <c r="G11" s="149">
        <f t="shared" si="0"/>
        <v>135164238</v>
      </c>
      <c r="H11" s="149">
        <f t="shared" si="0"/>
        <v>83903043</v>
      </c>
      <c r="I11" s="149">
        <f t="shared" si="0"/>
        <v>83903043</v>
      </c>
    </row>
  </sheetData>
  <sheetProtection/>
  <mergeCells count="8">
    <mergeCell ref="G3:H3"/>
    <mergeCell ref="B3:F3"/>
    <mergeCell ref="B4:B6"/>
    <mergeCell ref="D5:E5"/>
    <mergeCell ref="F5:G5"/>
    <mergeCell ref="H5:I5"/>
    <mergeCell ref="D4:I4"/>
    <mergeCell ref="C4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I40"/>
  <sheetViews>
    <sheetView rightToLeft="1" zoomScalePageLayoutView="0" workbookViewId="0" topLeftCell="A28">
      <selection activeCell="H6" sqref="H6"/>
    </sheetView>
  </sheetViews>
  <sheetFormatPr defaultColWidth="9.140625" defaultRowHeight="12.75"/>
  <cols>
    <col min="1" max="1" width="4.8515625" style="1" customWidth="1"/>
    <col min="2" max="2" width="6.28125" style="1" customWidth="1"/>
    <col min="3" max="3" width="44.8515625" style="1" customWidth="1"/>
    <col min="4" max="4" width="16.8515625" style="1" customWidth="1"/>
    <col min="5" max="5" width="18.140625" style="1" customWidth="1"/>
    <col min="6" max="6" width="17.140625" style="1" customWidth="1"/>
    <col min="7" max="7" width="18.8515625" style="1" customWidth="1"/>
    <col min="8" max="8" width="19.421875" style="1" customWidth="1"/>
    <col min="9" max="9" width="19.140625" style="1" customWidth="1"/>
    <col min="10" max="11" width="3.57421875" style="1" customWidth="1"/>
    <col min="12" max="16384" width="9.140625" style="1" customWidth="1"/>
  </cols>
  <sheetData>
    <row r="1" spans="4:5" ht="6.75" customHeight="1">
      <c r="D1" s="9"/>
      <c r="E1" s="9"/>
    </row>
    <row r="2" spans="4:5" ht="6.75" customHeight="1" thickBot="1">
      <c r="D2" s="9"/>
      <c r="E2" s="9"/>
    </row>
    <row r="3" spans="2:9" s="3" customFormat="1" ht="37.5" customHeight="1" thickBot="1">
      <c r="B3" s="1001" t="s">
        <v>265</v>
      </c>
      <c r="C3" s="1002"/>
      <c r="D3" s="1002"/>
      <c r="E3" s="1003"/>
      <c r="F3" s="839" t="s">
        <v>1111</v>
      </c>
      <c r="G3" s="840"/>
      <c r="H3" s="841"/>
      <c r="I3" s="137" t="s">
        <v>35</v>
      </c>
    </row>
    <row r="4" spans="2:9" s="3" customFormat="1" ht="26.25" customHeight="1" thickBot="1">
      <c r="B4" s="851" t="s">
        <v>4</v>
      </c>
      <c r="C4" s="843" t="s">
        <v>114</v>
      </c>
      <c r="D4" s="1012" t="s">
        <v>822</v>
      </c>
      <c r="E4" s="1013"/>
      <c r="F4" s="1013"/>
      <c r="G4" s="1013"/>
      <c r="H4" s="1013"/>
      <c r="I4" s="185"/>
    </row>
    <row r="5" spans="2:9" s="2" customFormat="1" ht="30" customHeight="1" thickBot="1">
      <c r="B5" s="851"/>
      <c r="C5" s="843"/>
      <c r="D5" s="1014">
        <v>1401</v>
      </c>
      <c r="E5" s="1015"/>
      <c r="F5" s="1014">
        <v>1400</v>
      </c>
      <c r="G5" s="1015"/>
      <c r="H5" s="853">
        <v>1399</v>
      </c>
      <c r="I5" s="854"/>
    </row>
    <row r="6" spans="2:9" s="2" customFormat="1" ht="30.75" customHeight="1" thickBot="1">
      <c r="B6" s="852"/>
      <c r="C6" s="844"/>
      <c r="D6" s="184" t="s">
        <v>117</v>
      </c>
      <c r="E6" s="184" t="s">
        <v>118</v>
      </c>
      <c r="F6" s="184" t="s">
        <v>117</v>
      </c>
      <c r="G6" s="184" t="s">
        <v>118</v>
      </c>
      <c r="H6" s="184" t="s">
        <v>117</v>
      </c>
      <c r="I6" s="178" t="s">
        <v>118</v>
      </c>
    </row>
    <row r="7" spans="2:9" s="2" customFormat="1" ht="24" customHeight="1" thickBot="1">
      <c r="B7" s="150"/>
      <c r="C7" s="54" t="s">
        <v>458</v>
      </c>
      <c r="D7" s="153"/>
      <c r="E7" s="153"/>
      <c r="F7" s="153"/>
      <c r="G7" s="153"/>
      <c r="H7" s="153"/>
      <c r="I7" s="153"/>
    </row>
    <row r="8" spans="2:9" s="2" customFormat="1" ht="24" customHeight="1">
      <c r="B8" s="151">
        <v>1</v>
      </c>
      <c r="C8" s="51" t="s">
        <v>198</v>
      </c>
      <c r="D8" s="301">
        <v>361305418</v>
      </c>
      <c r="E8" s="100"/>
      <c r="F8" s="100">
        <v>272688739</v>
      </c>
      <c r="G8" s="100"/>
      <c r="H8" s="100">
        <v>196205498</v>
      </c>
      <c r="I8" s="100"/>
    </row>
    <row r="9" spans="2:9" s="2" customFormat="1" ht="24" customHeight="1">
      <c r="B9" s="151">
        <v>2</v>
      </c>
      <c r="C9" s="51" t="s">
        <v>451</v>
      </c>
      <c r="D9" s="301">
        <v>22893309</v>
      </c>
      <c r="E9" s="100"/>
      <c r="F9" s="100">
        <v>22409340</v>
      </c>
      <c r="G9" s="100"/>
      <c r="H9" s="100">
        <v>5977535</v>
      </c>
      <c r="I9" s="100"/>
    </row>
    <row r="10" spans="2:9" s="2" customFormat="1" ht="24" customHeight="1" thickBot="1">
      <c r="B10" s="152">
        <v>3</v>
      </c>
      <c r="C10" s="52" t="s">
        <v>450</v>
      </c>
      <c r="D10" s="297">
        <v>36027923</v>
      </c>
      <c r="E10" s="107"/>
      <c r="F10" s="107">
        <v>36635775</v>
      </c>
      <c r="G10" s="107"/>
      <c r="H10" s="107">
        <v>33592082</v>
      </c>
      <c r="I10" s="107"/>
    </row>
    <row r="11" spans="2:9" s="2" customFormat="1" ht="24" customHeight="1" thickBot="1">
      <c r="B11" s="150"/>
      <c r="C11" s="273" t="s">
        <v>0</v>
      </c>
      <c r="D11" s="153"/>
      <c r="E11" s="153">
        <f>SUM(D8:D10)</f>
        <v>420226650</v>
      </c>
      <c r="F11" s="153"/>
      <c r="G11" s="153">
        <f>SUM(F8:F10)</f>
        <v>331733854</v>
      </c>
      <c r="H11" s="153"/>
      <c r="I11" s="153">
        <f>SUM(H8:H10)</f>
        <v>235775115</v>
      </c>
    </row>
    <row r="12" spans="2:9" s="2" customFormat="1" ht="31.5" customHeight="1" thickBot="1">
      <c r="B12" s="150"/>
      <c r="C12" s="275" t="s">
        <v>457</v>
      </c>
      <c r="D12" s="100"/>
      <c r="E12" s="100"/>
      <c r="F12" s="100"/>
      <c r="G12" s="100"/>
      <c r="H12" s="100"/>
      <c r="I12" s="100"/>
    </row>
    <row r="13" spans="2:9" s="2" customFormat="1" ht="24" customHeight="1">
      <c r="B13" s="151">
        <v>4</v>
      </c>
      <c r="C13" s="51" t="s">
        <v>199</v>
      </c>
      <c r="D13" s="301">
        <v>136619232</v>
      </c>
      <c r="E13" s="100"/>
      <c r="F13" s="100">
        <v>100482197</v>
      </c>
      <c r="G13" s="100"/>
      <c r="H13" s="100">
        <v>67784839</v>
      </c>
      <c r="I13" s="100"/>
    </row>
    <row r="14" spans="2:9" s="2" customFormat="1" ht="24" customHeight="1">
      <c r="B14" s="151">
        <v>5</v>
      </c>
      <c r="C14" s="51" t="s">
        <v>200</v>
      </c>
      <c r="D14" s="301">
        <v>6780043</v>
      </c>
      <c r="E14" s="100"/>
      <c r="F14" s="100">
        <v>1170577</v>
      </c>
      <c r="G14" s="100"/>
      <c r="H14" s="100">
        <v>48850</v>
      </c>
      <c r="I14" s="100"/>
    </row>
    <row r="15" spans="2:9" s="2" customFormat="1" ht="24" customHeight="1">
      <c r="B15" s="151">
        <v>6</v>
      </c>
      <c r="C15" s="51" t="s">
        <v>201</v>
      </c>
      <c r="D15" s="301">
        <v>71450523</v>
      </c>
      <c r="E15" s="100"/>
      <c r="F15" s="100">
        <v>54699736</v>
      </c>
      <c r="G15" s="100"/>
      <c r="H15" s="100">
        <v>110026235</v>
      </c>
      <c r="I15" s="100"/>
    </row>
    <row r="16" spans="2:9" s="2" customFormat="1" ht="24" customHeight="1">
      <c r="B16" s="151">
        <v>7</v>
      </c>
      <c r="C16" s="51" t="s">
        <v>202</v>
      </c>
      <c r="D16" s="301">
        <v>154460014</v>
      </c>
      <c r="E16" s="100"/>
      <c r="F16" s="100">
        <v>132148313</v>
      </c>
      <c r="G16" s="100"/>
      <c r="H16" s="100">
        <v>18047405</v>
      </c>
      <c r="I16" s="100"/>
    </row>
    <row r="17" spans="2:9" s="2" customFormat="1" ht="24" customHeight="1">
      <c r="B17" s="151">
        <v>8</v>
      </c>
      <c r="C17" s="51" t="s">
        <v>203</v>
      </c>
      <c r="D17" s="301">
        <v>709747</v>
      </c>
      <c r="E17" s="100"/>
      <c r="F17" s="100">
        <v>0</v>
      </c>
      <c r="G17" s="100"/>
      <c r="H17" s="100">
        <v>0</v>
      </c>
      <c r="I17" s="100"/>
    </row>
    <row r="18" spans="2:9" s="2" customFormat="1" ht="24" customHeight="1">
      <c r="B18" s="151">
        <v>9</v>
      </c>
      <c r="C18" s="51" t="s">
        <v>204</v>
      </c>
      <c r="D18" s="301">
        <v>0</v>
      </c>
      <c r="E18" s="100"/>
      <c r="F18" s="100">
        <v>0</v>
      </c>
      <c r="G18" s="100"/>
      <c r="H18" s="100">
        <v>0</v>
      </c>
      <c r="I18" s="100"/>
    </row>
    <row r="19" spans="2:9" s="2" customFormat="1" ht="24" customHeight="1">
      <c r="B19" s="151">
        <v>10</v>
      </c>
      <c r="C19" s="51" t="s">
        <v>205</v>
      </c>
      <c r="D19" s="301">
        <v>0</v>
      </c>
      <c r="E19" s="100"/>
      <c r="F19" s="100">
        <v>0</v>
      </c>
      <c r="G19" s="100"/>
      <c r="H19" s="100">
        <v>0</v>
      </c>
      <c r="I19" s="100"/>
    </row>
    <row r="20" spans="2:9" s="2" customFormat="1" ht="24" customHeight="1">
      <c r="B20" s="151">
        <v>11</v>
      </c>
      <c r="C20" s="51" t="s">
        <v>342</v>
      </c>
      <c r="D20" s="301">
        <v>0</v>
      </c>
      <c r="E20" s="100"/>
      <c r="F20" s="100">
        <v>0</v>
      </c>
      <c r="G20" s="100"/>
      <c r="H20" s="100">
        <v>0</v>
      </c>
      <c r="I20" s="100"/>
    </row>
    <row r="21" spans="2:9" s="2" customFormat="1" ht="30" customHeight="1" thickBot="1">
      <c r="B21" s="151">
        <v>12</v>
      </c>
      <c r="C21" s="115" t="s">
        <v>343</v>
      </c>
      <c r="D21" s="301">
        <v>0</v>
      </c>
      <c r="E21" s="100"/>
      <c r="F21" s="100">
        <v>0</v>
      </c>
      <c r="G21" s="100"/>
      <c r="H21" s="100">
        <v>1678750</v>
      </c>
      <c r="I21" s="100"/>
    </row>
    <row r="22" spans="2:9" s="2" customFormat="1" ht="24" customHeight="1" thickBot="1">
      <c r="B22" s="150"/>
      <c r="C22" s="54" t="s">
        <v>206</v>
      </c>
      <c r="D22" s="153"/>
      <c r="E22" s="153">
        <f>SUM(D13:D21)</f>
        <v>370019559</v>
      </c>
      <c r="F22" s="153"/>
      <c r="G22" s="153">
        <f>SUM(F13:F21)</f>
        <v>288500823</v>
      </c>
      <c r="H22" s="153"/>
      <c r="I22" s="153">
        <f>SUM(H13:H21)</f>
        <v>197586079</v>
      </c>
    </row>
    <row r="23" spans="2:9" s="2" customFormat="1" ht="42.75" customHeight="1" thickBot="1">
      <c r="B23" s="152">
        <v>13</v>
      </c>
      <c r="C23" s="52" t="s">
        <v>456</v>
      </c>
      <c r="D23" s="154"/>
      <c r="E23" s="338">
        <v>-41353251</v>
      </c>
      <c r="F23" s="339"/>
      <c r="G23" s="338">
        <v>-32249731</v>
      </c>
      <c r="H23" s="339"/>
      <c r="I23" s="470">
        <v>-20825253</v>
      </c>
    </row>
    <row r="24" spans="2:9" s="2" customFormat="1" ht="24" customHeight="1" thickBot="1">
      <c r="B24" s="150"/>
      <c r="C24" s="54" t="s">
        <v>207</v>
      </c>
      <c r="D24" s="153"/>
      <c r="E24" s="153">
        <f>SUM(E22:E23)</f>
        <v>328666308</v>
      </c>
      <c r="F24" s="153"/>
      <c r="G24" s="153">
        <f>SUM(G22:G23)</f>
        <v>256251092</v>
      </c>
      <c r="H24" s="153"/>
      <c r="I24" s="153">
        <f>SUM(I22:I23)</f>
        <v>176760826</v>
      </c>
    </row>
    <row r="25" spans="2:9" s="2" customFormat="1" ht="24" customHeight="1" thickBot="1">
      <c r="B25" s="155"/>
      <c r="C25" s="54" t="s">
        <v>208</v>
      </c>
      <c r="D25" s="153"/>
      <c r="E25" s="153">
        <f>E11-E24</f>
        <v>91560342</v>
      </c>
      <c r="F25" s="153"/>
      <c r="G25" s="153">
        <f>G11-G24</f>
        <v>75482762</v>
      </c>
      <c r="H25" s="153"/>
      <c r="I25" s="153">
        <f>I11-I24</f>
        <v>59014289</v>
      </c>
    </row>
    <row r="26" spans="2:9" s="2" customFormat="1" ht="24" customHeight="1" thickBot="1">
      <c r="B26" s="150"/>
      <c r="C26" s="53" t="s">
        <v>452</v>
      </c>
      <c r="D26" s="100"/>
      <c r="E26" s="100"/>
      <c r="F26" s="100"/>
      <c r="G26" s="100"/>
      <c r="H26" s="100"/>
      <c r="I26" s="100"/>
    </row>
    <row r="27" spans="2:9" s="2" customFormat="1" ht="24" customHeight="1">
      <c r="B27" s="151">
        <v>14</v>
      </c>
      <c r="C27" s="51" t="s">
        <v>278</v>
      </c>
      <c r="D27" s="301">
        <v>62208537</v>
      </c>
      <c r="E27" s="100"/>
      <c r="F27" s="100">
        <v>48258571</v>
      </c>
      <c r="G27" s="100"/>
      <c r="H27" s="100">
        <v>33665450</v>
      </c>
      <c r="I27" s="100"/>
    </row>
    <row r="28" spans="2:9" s="2" customFormat="1" ht="24" customHeight="1">
      <c r="B28" s="151">
        <v>15</v>
      </c>
      <c r="C28" s="51" t="s">
        <v>279</v>
      </c>
      <c r="D28" s="301">
        <f>424721+524375</f>
        <v>949096</v>
      </c>
      <c r="E28" s="100"/>
      <c r="F28" s="100">
        <v>1276278</v>
      </c>
      <c r="G28" s="100"/>
      <c r="H28" s="100">
        <v>4167160</v>
      </c>
      <c r="I28" s="100"/>
    </row>
    <row r="29" spans="2:9" s="2" customFormat="1" ht="24" customHeight="1" thickBot="1">
      <c r="B29" s="152">
        <v>16</v>
      </c>
      <c r="C29" s="52" t="s">
        <v>280</v>
      </c>
      <c r="D29" s="297">
        <f>5174110+4701742</f>
        <v>9875852</v>
      </c>
      <c r="E29" s="107"/>
      <c r="F29" s="107">
        <v>8694166</v>
      </c>
      <c r="G29" s="107"/>
      <c r="H29" s="107">
        <v>3820088</v>
      </c>
      <c r="I29" s="107"/>
    </row>
    <row r="30" spans="2:9" s="2" customFormat="1" ht="24" customHeight="1" thickBot="1">
      <c r="B30" s="150"/>
      <c r="C30" s="273" t="s">
        <v>0</v>
      </c>
      <c r="D30" s="153"/>
      <c r="E30" s="153">
        <f>SUM(D27:D29)</f>
        <v>73033485</v>
      </c>
      <c r="F30" s="153"/>
      <c r="G30" s="153">
        <f>SUM(F27:F29)</f>
        <v>58229015</v>
      </c>
      <c r="H30" s="153"/>
      <c r="I30" s="153">
        <f>SUM(H27:H29)</f>
        <v>41652698</v>
      </c>
    </row>
    <row r="31" spans="2:9" s="2" customFormat="1" ht="24" customHeight="1">
      <c r="B31" s="151">
        <v>17</v>
      </c>
      <c r="C31" s="274" t="s">
        <v>453</v>
      </c>
      <c r="D31" s="100"/>
      <c r="E31" s="100">
        <v>57120713</v>
      </c>
      <c r="F31" s="100"/>
      <c r="G31" s="100">
        <v>44979578</v>
      </c>
      <c r="H31" s="100"/>
      <c r="I31" s="100">
        <v>31227067</v>
      </c>
    </row>
    <row r="32" spans="2:9" s="2" customFormat="1" ht="34.5" customHeight="1" thickBot="1">
      <c r="B32" s="152">
        <v>18</v>
      </c>
      <c r="C32" s="112" t="s">
        <v>454</v>
      </c>
      <c r="D32" s="107"/>
      <c r="E32" s="107">
        <v>432849</v>
      </c>
      <c r="F32" s="107"/>
      <c r="G32" s="107">
        <v>310108</v>
      </c>
      <c r="H32" s="107"/>
      <c r="I32" s="107">
        <v>201846.4</v>
      </c>
    </row>
    <row r="33" spans="2:9" s="2" customFormat="1" ht="24" customHeight="1" thickBot="1">
      <c r="B33" s="150"/>
      <c r="C33" s="54" t="s">
        <v>209</v>
      </c>
      <c r="D33" s="153"/>
      <c r="E33" s="153">
        <f>SUM(E31:E32)</f>
        <v>57553562</v>
      </c>
      <c r="F33" s="153"/>
      <c r="G33" s="153">
        <f>SUM(G31:G32)</f>
        <v>45289686</v>
      </c>
      <c r="H33" s="153"/>
      <c r="I33" s="153">
        <f>SUM(I31:I32)</f>
        <v>31428913.4</v>
      </c>
    </row>
    <row r="34" spans="2:9" s="2" customFormat="1" ht="24" customHeight="1" thickBot="1">
      <c r="B34" s="152">
        <v>19</v>
      </c>
      <c r="C34" s="300" t="s">
        <v>1188</v>
      </c>
      <c r="D34" s="298"/>
      <c r="E34" s="338">
        <v>-9859989</v>
      </c>
      <c r="F34" s="339"/>
      <c r="G34" s="338">
        <v>-7687533</v>
      </c>
      <c r="H34" s="339"/>
      <c r="I34" s="470">
        <v>-5302824.6</v>
      </c>
    </row>
    <row r="35" spans="2:9" s="2" customFormat="1" ht="24" customHeight="1" thickBot="1">
      <c r="B35" s="150"/>
      <c r="C35" s="273" t="s">
        <v>210</v>
      </c>
      <c r="D35" s="153"/>
      <c r="E35" s="153">
        <f>SUM(E33:E34)</f>
        <v>47693573</v>
      </c>
      <c r="F35" s="153"/>
      <c r="G35" s="153">
        <f>SUM(G33:G34)</f>
        <v>37602153</v>
      </c>
      <c r="H35" s="153"/>
      <c r="I35" s="153">
        <f>SUM(I33:I34)</f>
        <v>26126088.799999997</v>
      </c>
    </row>
    <row r="36" spans="2:9" s="2" customFormat="1" ht="41.25" customHeight="1" thickBot="1">
      <c r="B36" s="152">
        <v>20</v>
      </c>
      <c r="C36" s="52" t="s">
        <v>455</v>
      </c>
      <c r="D36" s="154"/>
      <c r="E36" s="338">
        <v>-47792568</v>
      </c>
      <c r="F36" s="339"/>
      <c r="G36" s="340">
        <v>-38110738</v>
      </c>
      <c r="H36" s="339"/>
      <c r="I36" s="470">
        <v>-25626002</v>
      </c>
    </row>
    <row r="37" spans="2:9" s="2" customFormat="1" ht="24" customHeight="1" thickBot="1">
      <c r="B37" s="150"/>
      <c r="C37" s="273" t="s">
        <v>211</v>
      </c>
      <c r="D37" s="153"/>
      <c r="E37" s="341">
        <f>SUM(E35:E36)</f>
        <v>-98995</v>
      </c>
      <c r="F37" s="153"/>
      <c r="G37" s="341">
        <f>SUM(G35:G36)</f>
        <v>-508585</v>
      </c>
      <c r="H37" s="342"/>
      <c r="I37" s="341">
        <f>SUM(I35:I36)</f>
        <v>500086.799999997</v>
      </c>
    </row>
    <row r="40" ht="36">
      <c r="F40" s="299"/>
    </row>
  </sheetData>
  <sheetProtection/>
  <mergeCells count="8">
    <mergeCell ref="B3:E3"/>
    <mergeCell ref="F3:H3"/>
    <mergeCell ref="B4:B6"/>
    <mergeCell ref="C4:C6"/>
    <mergeCell ref="D4:H4"/>
    <mergeCell ref="D5:E5"/>
    <mergeCell ref="F5:G5"/>
    <mergeCell ref="H5:I5"/>
  </mergeCells>
  <printOptions horizontalCentered="1" verticalCentered="1"/>
  <pageMargins left="0" right="0" top="0" bottom="0" header="0" footer="0"/>
  <pageSetup horizontalDpi="600" verticalDpi="600" orientation="landscape" paperSize="9" scale="55" r:id="rId1"/>
  <colBreaks count="1" manualBreakCount="1">
    <brk id="9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B1:I9"/>
  <sheetViews>
    <sheetView rightToLeft="1" zoomScalePageLayoutView="0" workbookViewId="0" topLeftCell="A1">
      <selection activeCell="H6" sqref="H6"/>
    </sheetView>
  </sheetViews>
  <sheetFormatPr defaultColWidth="9.140625" defaultRowHeight="12.75"/>
  <cols>
    <col min="1" max="1" width="1.1484375" style="1" customWidth="1"/>
    <col min="2" max="2" width="5.28125" style="1" customWidth="1"/>
    <col min="3" max="3" width="55.00390625" style="1" customWidth="1"/>
    <col min="4" max="4" width="15.00390625" style="1" customWidth="1"/>
    <col min="5" max="5" width="15.421875" style="1" bestFit="1" customWidth="1"/>
    <col min="6" max="7" width="16.57421875" style="1" customWidth="1"/>
    <col min="8" max="9" width="13.8515625" style="1" customWidth="1"/>
    <col min="10" max="11" width="4.00390625" style="1" customWidth="1"/>
    <col min="12" max="16384" width="9.140625" style="1" customWidth="1"/>
  </cols>
  <sheetData>
    <row r="1" spans="4:5" ht="11.25" customHeight="1">
      <c r="D1" s="9"/>
      <c r="E1" s="9"/>
    </row>
    <row r="2" spans="4:5" ht="11.25" customHeight="1" thickBot="1">
      <c r="D2" s="9"/>
      <c r="E2" s="9"/>
    </row>
    <row r="3" spans="2:9" s="3" customFormat="1" ht="36.75" customHeight="1" thickBot="1">
      <c r="B3" s="1016" t="s">
        <v>821</v>
      </c>
      <c r="C3" s="1017"/>
      <c r="D3" s="1018"/>
      <c r="E3" s="839" t="s">
        <v>1112</v>
      </c>
      <c r="F3" s="840"/>
      <c r="G3" s="840"/>
      <c r="H3" s="841"/>
      <c r="I3" s="137" t="s">
        <v>35</v>
      </c>
    </row>
    <row r="4" spans="2:9" s="3" customFormat="1" ht="34.5" customHeight="1" thickBot="1">
      <c r="B4" s="851" t="s">
        <v>4</v>
      </c>
      <c r="C4" s="843" t="s">
        <v>114</v>
      </c>
      <c r="D4" s="984" t="s">
        <v>822</v>
      </c>
      <c r="E4" s="985"/>
      <c r="F4" s="985"/>
      <c r="G4" s="985"/>
      <c r="H4" s="985"/>
      <c r="I4" s="986"/>
    </row>
    <row r="5" spans="2:9" s="2" customFormat="1" ht="27" customHeight="1" thickBot="1">
      <c r="B5" s="851"/>
      <c r="C5" s="843"/>
      <c r="D5" s="835">
        <v>1401</v>
      </c>
      <c r="E5" s="836"/>
      <c r="F5" s="835">
        <v>1400</v>
      </c>
      <c r="G5" s="836"/>
      <c r="H5" s="835">
        <v>1399</v>
      </c>
      <c r="I5" s="836"/>
    </row>
    <row r="6" spans="2:9" s="2" customFormat="1" ht="31.5" customHeight="1" thickBot="1">
      <c r="B6" s="852"/>
      <c r="C6" s="844"/>
      <c r="D6" s="171" t="s">
        <v>276</v>
      </c>
      <c r="E6" s="171" t="s">
        <v>61</v>
      </c>
      <c r="F6" s="171" t="s">
        <v>276</v>
      </c>
      <c r="G6" s="171" t="s">
        <v>61</v>
      </c>
      <c r="H6" s="171" t="s">
        <v>276</v>
      </c>
      <c r="I6" s="171" t="s">
        <v>61</v>
      </c>
    </row>
    <row r="7" spans="2:9" s="2" customFormat="1" ht="30.75" customHeight="1" thickBot="1">
      <c r="B7" s="138">
        <v>1</v>
      </c>
      <c r="C7" s="468" t="s">
        <v>613</v>
      </c>
      <c r="D7" s="259">
        <v>8882422</v>
      </c>
      <c r="E7" s="259">
        <v>8882422</v>
      </c>
      <c r="F7" s="259">
        <v>7060072</v>
      </c>
      <c r="G7" s="259">
        <v>7060072</v>
      </c>
      <c r="H7" s="259">
        <v>1661703</v>
      </c>
      <c r="I7" s="259">
        <v>1661703</v>
      </c>
    </row>
    <row r="8" spans="2:9" s="2" customFormat="1" ht="30.75" customHeight="1" thickBot="1">
      <c r="B8" s="141">
        <v>2</v>
      </c>
      <c r="C8" s="337" t="s">
        <v>670</v>
      </c>
      <c r="D8" s="259">
        <f>7463153-865503</f>
        <v>6597650</v>
      </c>
      <c r="E8" s="259">
        <v>6597650</v>
      </c>
      <c r="F8" s="259">
        <v>3693806</v>
      </c>
      <c r="G8" s="259">
        <v>3693806</v>
      </c>
      <c r="H8" s="259">
        <v>958205</v>
      </c>
      <c r="I8" s="259">
        <v>958205</v>
      </c>
    </row>
    <row r="9" spans="2:9" ht="30.75" customHeight="1" thickBot="1">
      <c r="B9" s="93" t="s">
        <v>3</v>
      </c>
      <c r="C9" s="129" t="s">
        <v>2</v>
      </c>
      <c r="D9" s="148">
        <f aca="true" t="shared" si="0" ref="D9:I9">SUM(D7:D8)</f>
        <v>15480072</v>
      </c>
      <c r="E9" s="149">
        <f t="shared" si="0"/>
        <v>15480072</v>
      </c>
      <c r="F9" s="148">
        <f t="shared" si="0"/>
        <v>10753878</v>
      </c>
      <c r="G9" s="149">
        <f t="shared" si="0"/>
        <v>10753878</v>
      </c>
      <c r="H9" s="148">
        <f t="shared" si="0"/>
        <v>2619908</v>
      </c>
      <c r="I9" s="149">
        <f t="shared" si="0"/>
        <v>2619908</v>
      </c>
    </row>
  </sheetData>
  <sheetProtection/>
  <mergeCells count="8">
    <mergeCell ref="B3:D3"/>
    <mergeCell ref="E3:H3"/>
    <mergeCell ref="B4:B6"/>
    <mergeCell ref="C4:C6"/>
    <mergeCell ref="D4:I4"/>
    <mergeCell ref="D5:E5"/>
    <mergeCell ref="F5:G5"/>
    <mergeCell ref="H5:I5"/>
  </mergeCells>
  <printOptions horizontalCentered="1" vertic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O22"/>
  <sheetViews>
    <sheetView rightToLeft="1" zoomScalePageLayoutView="0" workbookViewId="0" topLeftCell="B16">
      <selection activeCell="E26" sqref="E26"/>
    </sheetView>
  </sheetViews>
  <sheetFormatPr defaultColWidth="9.140625" defaultRowHeight="12.75"/>
  <cols>
    <col min="1" max="1" width="0.71875" style="1" hidden="1" customWidth="1"/>
    <col min="2" max="2" width="0.71875" style="57" customWidth="1"/>
    <col min="3" max="3" width="3.57421875" style="1" customWidth="1"/>
    <col min="4" max="4" width="12.421875" style="1" customWidth="1"/>
    <col min="5" max="5" width="107.140625" style="1" customWidth="1"/>
    <col min="6" max="6" width="52.8515625" style="1" customWidth="1"/>
    <col min="7" max="7" width="1.57421875" style="1" hidden="1" customWidth="1"/>
    <col min="8" max="8" width="0.85546875" style="1" customWidth="1"/>
    <col min="9" max="9" width="14.8515625" style="1" customWidth="1"/>
    <col min="10" max="10" width="14.00390625" style="1" customWidth="1"/>
    <col min="11" max="11" width="13.421875" style="1" customWidth="1"/>
    <col min="12" max="12" width="14.8515625" style="1" customWidth="1"/>
    <col min="13" max="13" width="14.00390625" style="1" customWidth="1"/>
    <col min="14" max="14" width="13.421875" style="1" customWidth="1"/>
    <col min="15" max="15" width="14.8515625" style="1" customWidth="1"/>
    <col min="16" max="16" width="14.00390625" style="1" customWidth="1"/>
    <col min="17" max="17" width="13.421875" style="1" customWidth="1"/>
    <col min="18" max="18" width="14.8515625" style="1" customWidth="1"/>
    <col min="19" max="19" width="14.00390625" style="1" customWidth="1"/>
    <col min="20" max="20" width="13.421875" style="1" customWidth="1"/>
    <col min="21" max="21" width="14.8515625" style="1" customWidth="1"/>
    <col min="22" max="22" width="14.00390625" style="1" customWidth="1"/>
    <col min="23" max="23" width="13.421875" style="1" customWidth="1"/>
    <col min="24" max="24" width="14.8515625" style="1" customWidth="1"/>
    <col min="25" max="25" width="14.00390625" style="1" customWidth="1"/>
    <col min="26" max="26" width="13.421875" style="1" customWidth="1"/>
    <col min="27" max="27" width="14.8515625" style="1" customWidth="1"/>
    <col min="28" max="28" width="14.00390625" style="1" customWidth="1"/>
    <col min="29" max="29" width="13.421875" style="1" customWidth="1"/>
    <col min="30" max="30" width="14.8515625" style="1" customWidth="1"/>
    <col min="31" max="31" width="14.00390625" style="1" customWidth="1"/>
    <col min="32" max="32" width="13.421875" style="1" customWidth="1"/>
    <col min="33" max="33" width="14.8515625" style="1" customWidth="1"/>
    <col min="34" max="34" width="14.00390625" style="1" customWidth="1"/>
    <col min="35" max="35" width="13.421875" style="1" customWidth="1"/>
    <col min="36" max="36" width="14.8515625" style="1" customWidth="1"/>
    <col min="37" max="37" width="14.00390625" style="1" customWidth="1"/>
    <col min="38" max="38" width="13.421875" style="1" customWidth="1"/>
    <col min="39" max="39" width="14.8515625" style="1" customWidth="1"/>
    <col min="40" max="40" width="14.00390625" style="1" customWidth="1"/>
    <col min="41" max="41" width="13.421875" style="1" customWidth="1"/>
    <col min="42" max="16384" width="9.140625" style="1" customWidth="1"/>
  </cols>
  <sheetData>
    <row r="1" spans="7:41" ht="5.25" customHeight="1" thickBot="1"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ht="19.5" customHeight="1" thickBot="1">
      <c r="F2" s="60"/>
    </row>
    <row r="3" spans="3:6" ht="38.25" customHeight="1" thickBot="1">
      <c r="C3" s="30" t="s">
        <v>4</v>
      </c>
      <c r="D3" s="65" t="s">
        <v>123</v>
      </c>
      <c r="E3" s="46" t="s">
        <v>135</v>
      </c>
      <c r="F3" s="46" t="s">
        <v>136</v>
      </c>
    </row>
    <row r="4" spans="1:7" ht="40.5" customHeight="1">
      <c r="A4" s="43"/>
      <c r="C4" s="17">
        <v>1</v>
      </c>
      <c r="D4" s="66" t="s">
        <v>7</v>
      </c>
      <c r="E4" s="12" t="s">
        <v>69</v>
      </c>
      <c r="F4" s="23" t="s">
        <v>8</v>
      </c>
      <c r="G4" s="34"/>
    </row>
    <row r="5" spans="1:7" ht="41.25" customHeight="1">
      <c r="A5" s="43"/>
      <c r="C5" s="18">
        <v>2</v>
      </c>
      <c r="D5" s="67" t="s">
        <v>7</v>
      </c>
      <c r="E5" s="13" t="s">
        <v>53</v>
      </c>
      <c r="F5" s="24" t="s">
        <v>8</v>
      </c>
      <c r="G5" s="34"/>
    </row>
    <row r="6" spans="1:7" ht="27.75" customHeight="1">
      <c r="A6" s="43"/>
      <c r="C6" s="18">
        <v>3</v>
      </c>
      <c r="D6" s="68" t="s">
        <v>36</v>
      </c>
      <c r="E6" s="27" t="s">
        <v>132</v>
      </c>
      <c r="F6" s="24" t="s">
        <v>124</v>
      </c>
      <c r="G6" s="40"/>
    </row>
    <row r="7" spans="1:7" ht="62.25" customHeight="1">
      <c r="A7" s="43"/>
      <c r="C7" s="18">
        <v>4</v>
      </c>
      <c r="D7" s="69" t="s">
        <v>37</v>
      </c>
      <c r="E7" s="14" t="s">
        <v>125</v>
      </c>
      <c r="F7" s="24" t="s">
        <v>129</v>
      </c>
      <c r="G7" s="34"/>
    </row>
    <row r="8" spans="1:7" ht="59.25" customHeight="1">
      <c r="A8" s="43"/>
      <c r="C8" s="18">
        <v>5</v>
      </c>
      <c r="D8" s="69" t="s">
        <v>38</v>
      </c>
      <c r="E8" s="14" t="s">
        <v>54</v>
      </c>
      <c r="F8" s="24" t="s">
        <v>126</v>
      </c>
      <c r="G8" s="34"/>
    </row>
    <row r="9" spans="1:7" ht="43.5" customHeight="1">
      <c r="A9" s="38"/>
      <c r="C9" s="18">
        <v>6</v>
      </c>
      <c r="D9" s="69" t="s">
        <v>39</v>
      </c>
      <c r="E9" s="27" t="s">
        <v>131</v>
      </c>
      <c r="F9" s="25" t="s">
        <v>59</v>
      </c>
      <c r="G9" s="41"/>
    </row>
    <row r="10" spans="1:7" ht="23.25" customHeight="1">
      <c r="A10" s="43"/>
      <c r="C10" s="18">
        <v>7</v>
      </c>
      <c r="D10" s="68" t="s">
        <v>40</v>
      </c>
      <c r="E10" s="14" t="s">
        <v>55</v>
      </c>
      <c r="F10" s="24" t="s">
        <v>8</v>
      </c>
      <c r="G10" s="34"/>
    </row>
    <row r="11" spans="1:7" ht="38.25" customHeight="1">
      <c r="A11" s="43"/>
      <c r="C11" s="18">
        <v>8</v>
      </c>
      <c r="D11" s="69" t="s">
        <v>41</v>
      </c>
      <c r="E11" s="11" t="s">
        <v>34</v>
      </c>
      <c r="F11" s="26" t="s">
        <v>63</v>
      </c>
      <c r="G11" s="39"/>
    </row>
    <row r="12" spans="1:7" ht="24.75" customHeight="1">
      <c r="A12" s="43"/>
      <c r="C12" s="18">
        <v>9</v>
      </c>
      <c r="D12" s="68" t="s">
        <v>42</v>
      </c>
      <c r="E12" s="11" t="s">
        <v>32</v>
      </c>
      <c r="F12" s="24" t="s">
        <v>8</v>
      </c>
      <c r="G12" s="34"/>
    </row>
    <row r="13" spans="1:7" ht="24.75" customHeight="1">
      <c r="A13" s="43"/>
      <c r="C13" s="18">
        <v>10</v>
      </c>
      <c r="D13" s="68" t="s">
        <v>43</v>
      </c>
      <c r="E13" s="11" t="s">
        <v>68</v>
      </c>
      <c r="F13" s="24" t="s">
        <v>8</v>
      </c>
      <c r="G13" s="34"/>
    </row>
    <row r="14" spans="1:7" ht="53.25" customHeight="1">
      <c r="A14" s="38"/>
      <c r="C14" s="18">
        <v>11</v>
      </c>
      <c r="D14" s="69" t="s">
        <v>44</v>
      </c>
      <c r="E14" s="14" t="s">
        <v>67</v>
      </c>
      <c r="F14" s="26" t="s">
        <v>139</v>
      </c>
      <c r="G14" s="38"/>
    </row>
    <row r="15" spans="1:7" ht="24.75" customHeight="1">
      <c r="A15" s="43"/>
      <c r="C15" s="18">
        <v>12</v>
      </c>
      <c r="D15" s="68" t="s">
        <v>45</v>
      </c>
      <c r="E15" s="14" t="s">
        <v>66</v>
      </c>
      <c r="F15" s="24" t="s">
        <v>8</v>
      </c>
      <c r="G15" s="34"/>
    </row>
    <row r="16" spans="1:7" ht="39" customHeight="1">
      <c r="A16" s="43"/>
      <c r="C16" s="18">
        <v>13</v>
      </c>
      <c r="D16" s="68" t="s">
        <v>46</v>
      </c>
      <c r="E16" s="14" t="s">
        <v>56</v>
      </c>
      <c r="F16" s="24" t="s">
        <v>8</v>
      </c>
      <c r="G16" s="34"/>
    </row>
    <row r="17" spans="1:7" ht="43.5" customHeight="1">
      <c r="A17" s="43"/>
      <c r="C17" s="18">
        <v>14</v>
      </c>
      <c r="D17" s="69" t="s">
        <v>47</v>
      </c>
      <c r="E17" s="27" t="s">
        <v>57</v>
      </c>
      <c r="F17" s="24" t="s">
        <v>130</v>
      </c>
      <c r="G17" s="42"/>
    </row>
    <row r="18" spans="1:7" ht="41.25" customHeight="1">
      <c r="A18" s="43"/>
      <c r="C18" s="18">
        <v>15</v>
      </c>
      <c r="D18" s="68" t="s">
        <v>48</v>
      </c>
      <c r="E18" s="14" t="s">
        <v>127</v>
      </c>
      <c r="F18" s="24" t="s">
        <v>8</v>
      </c>
      <c r="G18" s="34"/>
    </row>
    <row r="19" spans="1:7" ht="25.5" customHeight="1">
      <c r="A19" s="43"/>
      <c r="C19" s="18">
        <v>16</v>
      </c>
      <c r="D19" s="69" t="s">
        <v>49</v>
      </c>
      <c r="E19" s="27" t="s">
        <v>133</v>
      </c>
      <c r="F19" s="25" t="s">
        <v>58</v>
      </c>
      <c r="G19" s="41"/>
    </row>
    <row r="20" spans="1:7" ht="40.5" customHeight="1">
      <c r="A20" s="43"/>
      <c r="C20" s="18">
        <v>17</v>
      </c>
      <c r="D20" s="69" t="s">
        <v>50</v>
      </c>
      <c r="E20" s="27" t="s">
        <v>134</v>
      </c>
      <c r="F20" s="25" t="s">
        <v>58</v>
      </c>
      <c r="G20" s="41"/>
    </row>
    <row r="21" spans="1:7" ht="25.5" customHeight="1">
      <c r="A21" s="43"/>
      <c r="C21" s="18">
        <v>18</v>
      </c>
      <c r="D21" s="68" t="s">
        <v>51</v>
      </c>
      <c r="E21" s="14" t="s">
        <v>65</v>
      </c>
      <c r="F21" s="24" t="s">
        <v>8</v>
      </c>
      <c r="G21" s="34"/>
    </row>
    <row r="22" spans="1:7" ht="38.25" customHeight="1" thickBot="1">
      <c r="A22" s="43"/>
      <c r="C22" s="19">
        <v>19</v>
      </c>
      <c r="D22" s="169" t="s">
        <v>52</v>
      </c>
      <c r="E22" s="15" t="s">
        <v>60</v>
      </c>
      <c r="F22" s="170" t="s">
        <v>128</v>
      </c>
      <c r="G22" s="34"/>
    </row>
  </sheetData>
  <sheetProtection/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I8"/>
  <sheetViews>
    <sheetView rightToLeft="1" zoomScalePageLayoutView="0" workbookViewId="0" topLeftCell="A1">
      <selection activeCell="F5" sqref="F5:G5"/>
    </sheetView>
  </sheetViews>
  <sheetFormatPr defaultColWidth="9.140625" defaultRowHeight="12.75"/>
  <cols>
    <col min="1" max="1" width="1.1484375" style="1" customWidth="1"/>
    <col min="2" max="2" width="4.00390625" style="1" customWidth="1"/>
    <col min="3" max="3" width="40.00390625" style="1" customWidth="1"/>
    <col min="4" max="9" width="15.28125" style="1" customWidth="1"/>
    <col min="10" max="11" width="2.00390625" style="1" customWidth="1"/>
    <col min="12" max="16384" width="9.140625" style="1" customWidth="1"/>
  </cols>
  <sheetData>
    <row r="1" spans="4:5" ht="4.5" customHeight="1">
      <c r="D1" s="9"/>
      <c r="E1" s="9"/>
    </row>
    <row r="2" spans="4:5" ht="4.5" customHeight="1" thickBot="1">
      <c r="D2" s="9"/>
      <c r="E2" s="9"/>
    </row>
    <row r="3" spans="2:9" s="3" customFormat="1" ht="42.75" customHeight="1" thickBot="1">
      <c r="B3" s="1019" t="s">
        <v>344</v>
      </c>
      <c r="C3" s="1020"/>
      <c r="D3" s="1021"/>
      <c r="E3" s="839" t="s">
        <v>1135</v>
      </c>
      <c r="F3" s="840"/>
      <c r="G3" s="840"/>
      <c r="H3" s="841"/>
      <c r="I3" s="137" t="s">
        <v>35</v>
      </c>
    </row>
    <row r="4" spans="2:9" s="3" customFormat="1" ht="26.25" customHeight="1" thickBot="1">
      <c r="B4" s="850" t="s">
        <v>4</v>
      </c>
      <c r="C4" s="842" t="s">
        <v>114</v>
      </c>
      <c r="D4" s="1022" t="s">
        <v>822</v>
      </c>
      <c r="E4" s="1023"/>
      <c r="F4" s="1023"/>
      <c r="G4" s="1023"/>
      <c r="H4" s="1023"/>
      <c r="I4" s="1024"/>
    </row>
    <row r="5" spans="2:9" s="2" customFormat="1" ht="26.25" customHeight="1" thickBot="1">
      <c r="B5" s="851"/>
      <c r="C5" s="843"/>
      <c r="D5" s="835">
        <v>1401</v>
      </c>
      <c r="E5" s="836"/>
      <c r="F5" s="835">
        <v>1400</v>
      </c>
      <c r="G5" s="836"/>
      <c r="H5" s="835">
        <v>1399</v>
      </c>
      <c r="I5" s="836"/>
    </row>
    <row r="6" spans="2:9" s="2" customFormat="1" ht="25.5" customHeight="1" thickBot="1">
      <c r="B6" s="852"/>
      <c r="C6" s="844"/>
      <c r="D6" s="171" t="s">
        <v>276</v>
      </c>
      <c r="E6" s="171" t="s">
        <v>61</v>
      </c>
      <c r="F6" s="171" t="s">
        <v>276</v>
      </c>
      <c r="G6" s="171" t="s">
        <v>61</v>
      </c>
      <c r="H6" s="171" t="s">
        <v>276</v>
      </c>
      <c r="I6" s="171" t="s">
        <v>61</v>
      </c>
    </row>
    <row r="7" spans="2:9" s="2" customFormat="1" ht="29.25" customHeight="1" thickBot="1">
      <c r="B7" s="94">
        <v>1</v>
      </c>
      <c r="C7" s="49" t="s">
        <v>213</v>
      </c>
      <c r="D7" s="158">
        <v>1035680</v>
      </c>
      <c r="E7" s="159">
        <v>1035680</v>
      </c>
      <c r="F7" s="158">
        <v>1017727</v>
      </c>
      <c r="G7" s="159">
        <v>1017727</v>
      </c>
      <c r="H7" s="158">
        <v>849826</v>
      </c>
      <c r="I7" s="159">
        <v>849826</v>
      </c>
    </row>
    <row r="8" spans="2:9" ht="25.5" customHeight="1" thickBot="1">
      <c r="B8" s="93" t="s">
        <v>3</v>
      </c>
      <c r="C8" s="269" t="s">
        <v>2</v>
      </c>
      <c r="D8" s="148">
        <f aca="true" t="shared" si="0" ref="D8:I8">SUM(D7)</f>
        <v>1035680</v>
      </c>
      <c r="E8" s="149">
        <f t="shared" si="0"/>
        <v>1035680</v>
      </c>
      <c r="F8" s="148">
        <f t="shared" si="0"/>
        <v>1017727</v>
      </c>
      <c r="G8" s="149">
        <f t="shared" si="0"/>
        <v>1017727</v>
      </c>
      <c r="H8" s="148">
        <f t="shared" si="0"/>
        <v>849826</v>
      </c>
      <c r="I8" s="149">
        <f t="shared" si="0"/>
        <v>849826</v>
      </c>
    </row>
  </sheetData>
  <sheetProtection/>
  <mergeCells count="8">
    <mergeCell ref="B3:D3"/>
    <mergeCell ref="E3:H3"/>
    <mergeCell ref="B4:B6"/>
    <mergeCell ref="C4:C6"/>
    <mergeCell ref="D4:I4"/>
    <mergeCell ref="D5:E5"/>
    <mergeCell ref="F5:G5"/>
    <mergeCell ref="H5:I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I9"/>
  <sheetViews>
    <sheetView rightToLeft="1" zoomScalePageLayoutView="0" workbookViewId="0" topLeftCell="A1">
      <selection activeCell="H6" sqref="H6"/>
    </sheetView>
  </sheetViews>
  <sheetFormatPr defaultColWidth="9.140625" defaultRowHeight="12.75"/>
  <cols>
    <col min="1" max="1" width="1.1484375" style="1" customWidth="1"/>
    <col min="2" max="2" width="4.00390625" style="1" customWidth="1"/>
    <col min="3" max="3" width="38.00390625" style="1" customWidth="1"/>
    <col min="4" max="9" width="15.421875" style="1" customWidth="1"/>
    <col min="10" max="11" width="2.140625" style="1" customWidth="1"/>
    <col min="12" max="16384" width="9.140625" style="1" customWidth="1"/>
  </cols>
  <sheetData>
    <row r="1" spans="4:5" ht="11.25" customHeight="1">
      <c r="D1" s="9"/>
      <c r="E1" s="9"/>
    </row>
    <row r="2" spans="4:5" ht="11.25" customHeight="1" thickBot="1">
      <c r="D2" s="9"/>
      <c r="E2" s="9"/>
    </row>
    <row r="3" spans="2:9" s="3" customFormat="1" ht="24.75" customHeight="1" thickBot="1">
      <c r="B3" s="845" t="s">
        <v>270</v>
      </c>
      <c r="C3" s="846"/>
      <c r="D3" s="839" t="s">
        <v>1136</v>
      </c>
      <c r="E3" s="840"/>
      <c r="F3" s="840"/>
      <c r="G3" s="840"/>
      <c r="H3" s="841"/>
      <c r="I3" s="137" t="s">
        <v>35</v>
      </c>
    </row>
    <row r="4" spans="2:9" s="3" customFormat="1" ht="29.25" customHeight="1" thickBot="1">
      <c r="B4" s="850" t="s">
        <v>4</v>
      </c>
      <c r="C4" s="842" t="s">
        <v>114</v>
      </c>
      <c r="D4" s="847" t="s">
        <v>822</v>
      </c>
      <c r="E4" s="848"/>
      <c r="F4" s="848"/>
      <c r="G4" s="848"/>
      <c r="H4" s="848"/>
      <c r="I4" s="849"/>
    </row>
    <row r="5" spans="2:9" s="2" customFormat="1" ht="26.25" customHeight="1" thickBot="1">
      <c r="B5" s="851"/>
      <c r="C5" s="843"/>
      <c r="D5" s="853">
        <v>1401</v>
      </c>
      <c r="E5" s="854"/>
      <c r="F5" s="853">
        <v>1400</v>
      </c>
      <c r="G5" s="854"/>
      <c r="H5" s="853">
        <v>1399</v>
      </c>
      <c r="I5" s="854"/>
    </row>
    <row r="6" spans="2:9" s="2" customFormat="1" ht="28.5" customHeight="1" thickBot="1">
      <c r="B6" s="852"/>
      <c r="C6" s="844"/>
      <c r="D6" s="171" t="s">
        <v>276</v>
      </c>
      <c r="E6" s="171" t="s">
        <v>61</v>
      </c>
      <c r="F6" s="171" t="s">
        <v>276</v>
      </c>
      <c r="G6" s="171" t="s">
        <v>61</v>
      </c>
      <c r="H6" s="171" t="s">
        <v>276</v>
      </c>
      <c r="I6" s="171" t="s">
        <v>61</v>
      </c>
    </row>
    <row r="7" spans="2:9" s="2" customFormat="1" ht="31.5" customHeight="1" thickBot="1">
      <c r="B7" s="94">
        <v>1</v>
      </c>
      <c r="C7" s="49" t="s">
        <v>212</v>
      </c>
      <c r="D7" s="156">
        <v>2314842</v>
      </c>
      <c r="E7" s="156">
        <v>2314842</v>
      </c>
      <c r="F7" s="156">
        <v>701383</v>
      </c>
      <c r="G7" s="157">
        <v>701383</v>
      </c>
      <c r="H7" s="156">
        <v>579259</v>
      </c>
      <c r="I7" s="157">
        <v>579259</v>
      </c>
    </row>
    <row r="8" spans="2:9" ht="31.5" customHeight="1" thickBot="1">
      <c r="B8" s="93" t="s">
        <v>3</v>
      </c>
      <c r="C8" s="269" t="s">
        <v>2</v>
      </c>
      <c r="D8" s="148">
        <f aca="true" t="shared" si="0" ref="D8:I8">SUM(D7:D7)</f>
        <v>2314842</v>
      </c>
      <c r="E8" s="149">
        <f t="shared" si="0"/>
        <v>2314842</v>
      </c>
      <c r="F8" s="148">
        <f t="shared" si="0"/>
        <v>701383</v>
      </c>
      <c r="G8" s="149">
        <f t="shared" si="0"/>
        <v>701383</v>
      </c>
      <c r="H8" s="148">
        <f t="shared" si="0"/>
        <v>579259</v>
      </c>
      <c r="I8" s="149">
        <f t="shared" si="0"/>
        <v>579259</v>
      </c>
    </row>
    <row r="9" ht="18">
      <c r="F9" s="57"/>
    </row>
  </sheetData>
  <sheetProtection/>
  <mergeCells count="8">
    <mergeCell ref="B3:C3"/>
    <mergeCell ref="B4:B6"/>
    <mergeCell ref="C4:C6"/>
    <mergeCell ref="D4:I4"/>
    <mergeCell ref="D5:E5"/>
    <mergeCell ref="F5:G5"/>
    <mergeCell ref="H5:I5"/>
    <mergeCell ref="D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I8"/>
  <sheetViews>
    <sheetView rightToLeft="1" zoomScalePageLayoutView="0" workbookViewId="0" topLeftCell="A1">
      <selection activeCell="F7" sqref="F7"/>
    </sheetView>
  </sheetViews>
  <sheetFormatPr defaultColWidth="9.140625" defaultRowHeight="12.75"/>
  <cols>
    <col min="1" max="1" width="1.1484375" style="1" customWidth="1"/>
    <col min="2" max="2" width="5.00390625" style="1" customWidth="1"/>
    <col min="3" max="3" width="39.421875" style="1" customWidth="1"/>
    <col min="4" max="9" width="14.00390625" style="1" customWidth="1"/>
    <col min="10" max="11" width="2.421875" style="1" customWidth="1"/>
    <col min="12" max="16384" width="9.140625" style="1" customWidth="1"/>
  </cols>
  <sheetData>
    <row r="1" spans="4:5" ht="4.5" customHeight="1">
      <c r="D1" s="9"/>
      <c r="E1" s="9"/>
    </row>
    <row r="2" spans="4:5" ht="4.5" customHeight="1" thickBot="1">
      <c r="D2" s="9"/>
      <c r="E2" s="9"/>
    </row>
    <row r="3" spans="2:9" s="3" customFormat="1" ht="38.25" customHeight="1" thickBot="1">
      <c r="B3" s="845" t="s">
        <v>266</v>
      </c>
      <c r="C3" s="846"/>
      <c r="D3" s="839" t="s">
        <v>1113</v>
      </c>
      <c r="E3" s="840"/>
      <c r="F3" s="840"/>
      <c r="G3" s="840"/>
      <c r="H3" s="841"/>
      <c r="I3" s="137" t="s">
        <v>35</v>
      </c>
    </row>
    <row r="4" spans="2:9" s="3" customFormat="1" ht="26.25" customHeight="1" thickBot="1">
      <c r="B4" s="850" t="s">
        <v>4</v>
      </c>
      <c r="C4" s="842" t="s">
        <v>114</v>
      </c>
      <c r="D4" s="1025" t="s">
        <v>822</v>
      </c>
      <c r="E4" s="1026"/>
      <c r="F4" s="1026"/>
      <c r="G4" s="1026"/>
      <c r="H4" s="1026"/>
      <c r="I4" s="1027"/>
    </row>
    <row r="5" spans="2:9" s="2" customFormat="1" ht="26.25" customHeight="1" thickBot="1">
      <c r="B5" s="851"/>
      <c r="C5" s="843"/>
      <c r="D5" s="835">
        <v>1401</v>
      </c>
      <c r="E5" s="836"/>
      <c r="F5" s="835">
        <v>1400</v>
      </c>
      <c r="G5" s="836"/>
      <c r="H5" s="835">
        <v>1399</v>
      </c>
      <c r="I5" s="836"/>
    </row>
    <row r="6" spans="2:9" s="2" customFormat="1" ht="33.75" customHeight="1" thickBot="1">
      <c r="B6" s="852"/>
      <c r="C6" s="844"/>
      <c r="D6" s="171" t="s">
        <v>276</v>
      </c>
      <c r="E6" s="171" t="s">
        <v>61</v>
      </c>
      <c r="F6" s="171" t="s">
        <v>276</v>
      </c>
      <c r="G6" s="171" t="s">
        <v>61</v>
      </c>
      <c r="H6" s="171" t="s">
        <v>276</v>
      </c>
      <c r="I6" s="171" t="s">
        <v>61</v>
      </c>
    </row>
    <row r="7" spans="2:9" s="2" customFormat="1" ht="28.5" customHeight="1" thickBot="1">
      <c r="B7" s="94">
        <v>1</v>
      </c>
      <c r="C7" s="49" t="s">
        <v>214</v>
      </c>
      <c r="D7" s="98">
        <f>3496872+227048</f>
        <v>3723920</v>
      </c>
      <c r="E7" s="98">
        <f>3496872+227048</f>
        <v>3723920</v>
      </c>
      <c r="F7" s="98">
        <v>3303827</v>
      </c>
      <c r="G7" s="98">
        <v>3303827</v>
      </c>
      <c r="H7" s="98">
        <v>3832435</v>
      </c>
      <c r="I7" s="99">
        <v>3832435</v>
      </c>
    </row>
    <row r="8" spans="2:9" ht="28.5" customHeight="1" thickBot="1">
      <c r="B8" s="93" t="s">
        <v>3</v>
      </c>
      <c r="C8" s="269" t="s">
        <v>2</v>
      </c>
      <c r="D8" s="96">
        <f aca="true" t="shared" si="0" ref="D8:I8">SUM(D7)</f>
        <v>3723920</v>
      </c>
      <c r="E8" s="97">
        <f t="shared" si="0"/>
        <v>3723920</v>
      </c>
      <c r="F8" s="96">
        <f t="shared" si="0"/>
        <v>3303827</v>
      </c>
      <c r="G8" s="97">
        <f t="shared" si="0"/>
        <v>3303827</v>
      </c>
      <c r="H8" s="96">
        <f t="shared" si="0"/>
        <v>3832435</v>
      </c>
      <c r="I8" s="97">
        <f t="shared" si="0"/>
        <v>3832435</v>
      </c>
    </row>
  </sheetData>
  <sheetProtection/>
  <mergeCells count="8">
    <mergeCell ref="B3:C3"/>
    <mergeCell ref="B4:B6"/>
    <mergeCell ref="C4:C6"/>
    <mergeCell ref="D4:I4"/>
    <mergeCell ref="D5:E5"/>
    <mergeCell ref="F5:G5"/>
    <mergeCell ref="H5:I5"/>
    <mergeCell ref="D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I11"/>
  <sheetViews>
    <sheetView rightToLeft="1" zoomScale="90" zoomScaleNormal="90" zoomScalePageLayoutView="0" workbookViewId="0" topLeftCell="A1">
      <selection activeCell="D9" sqref="D9"/>
    </sheetView>
  </sheetViews>
  <sheetFormatPr defaultColWidth="9.140625" defaultRowHeight="12.75"/>
  <cols>
    <col min="1" max="1" width="2.140625" style="1" customWidth="1"/>
    <col min="2" max="2" width="5.57421875" style="1" customWidth="1"/>
    <col min="3" max="3" width="37.7109375" style="1" customWidth="1"/>
    <col min="4" max="9" width="15.00390625" style="1" customWidth="1"/>
    <col min="10" max="10" width="2.57421875" style="1" customWidth="1"/>
    <col min="11" max="16384" width="9.140625" style="1" customWidth="1"/>
  </cols>
  <sheetData>
    <row r="1" spans="4:5" ht="8.25" customHeight="1">
      <c r="D1" s="9"/>
      <c r="E1" s="9"/>
    </row>
    <row r="2" spans="4:8" ht="8.25" customHeight="1" thickBot="1">
      <c r="D2" s="9"/>
      <c r="E2" s="9"/>
      <c r="H2" s="334"/>
    </row>
    <row r="3" spans="2:9" s="3" customFormat="1" ht="55.5" customHeight="1" thickBot="1">
      <c r="B3" s="845" t="s">
        <v>268</v>
      </c>
      <c r="C3" s="846"/>
      <c r="D3" s="1032" t="s">
        <v>1114</v>
      </c>
      <c r="E3" s="1033"/>
      <c r="F3" s="1033"/>
      <c r="G3" s="1033"/>
      <c r="H3" s="1034"/>
      <c r="I3" s="161" t="s">
        <v>218</v>
      </c>
    </row>
    <row r="4" spans="2:9" s="3" customFormat="1" ht="30" customHeight="1" thickBot="1">
      <c r="B4" s="850" t="s">
        <v>4</v>
      </c>
      <c r="C4" s="842" t="s">
        <v>114</v>
      </c>
      <c r="D4" s="1009" t="s">
        <v>826</v>
      </c>
      <c r="E4" s="1010"/>
      <c r="F4" s="1010"/>
      <c r="G4" s="1010"/>
      <c r="H4" s="1010"/>
      <c r="I4" s="1011"/>
    </row>
    <row r="5" spans="2:9" s="2" customFormat="1" ht="25.5" customHeight="1">
      <c r="B5" s="851"/>
      <c r="C5" s="843"/>
      <c r="D5" s="1028" t="s">
        <v>825</v>
      </c>
      <c r="E5" s="1029"/>
      <c r="F5" s="1028" t="s">
        <v>824</v>
      </c>
      <c r="G5" s="1029"/>
      <c r="H5" s="1028" t="s">
        <v>706</v>
      </c>
      <c r="I5" s="1029"/>
    </row>
    <row r="6" spans="2:9" s="2" customFormat="1" ht="30.75" customHeight="1" thickBot="1">
      <c r="B6" s="852"/>
      <c r="C6" s="844"/>
      <c r="D6" s="1030"/>
      <c r="E6" s="1031"/>
      <c r="F6" s="1030"/>
      <c r="G6" s="1031"/>
      <c r="H6" s="1030"/>
      <c r="I6" s="1031"/>
    </row>
    <row r="7" spans="2:9" s="2" customFormat="1" ht="30.75" customHeight="1" thickBot="1">
      <c r="B7" s="186"/>
      <c r="C7" s="187"/>
      <c r="D7" s="176" t="s">
        <v>276</v>
      </c>
      <c r="E7" s="177" t="s">
        <v>277</v>
      </c>
      <c r="F7" s="176" t="s">
        <v>276</v>
      </c>
      <c r="G7" s="177" t="s">
        <v>277</v>
      </c>
      <c r="H7" s="176" t="s">
        <v>276</v>
      </c>
      <c r="I7" s="177" t="s">
        <v>277</v>
      </c>
    </row>
    <row r="8" spans="2:9" s="2" customFormat="1" ht="30.75" customHeight="1">
      <c r="B8" s="94">
        <v>1</v>
      </c>
      <c r="C8" s="166" t="s">
        <v>345</v>
      </c>
      <c r="D8" s="162">
        <v>441</v>
      </c>
      <c r="E8" s="162">
        <v>651</v>
      </c>
      <c r="F8" s="162">
        <v>288</v>
      </c>
      <c r="G8" s="162">
        <v>556</v>
      </c>
      <c r="H8" s="162">
        <v>191</v>
      </c>
      <c r="I8" s="162">
        <v>162</v>
      </c>
    </row>
    <row r="9" spans="2:9" s="2" customFormat="1" ht="30.75" customHeight="1" thickBot="1">
      <c r="B9" s="163">
        <v>2</v>
      </c>
      <c r="C9" s="164" t="s">
        <v>267</v>
      </c>
      <c r="D9" s="165">
        <v>45</v>
      </c>
      <c r="E9" s="165" t="s">
        <v>3</v>
      </c>
      <c r="F9" s="165">
        <v>29</v>
      </c>
      <c r="G9" s="165" t="s">
        <v>3</v>
      </c>
      <c r="H9" s="165">
        <v>70</v>
      </c>
      <c r="I9" s="165" t="s">
        <v>3</v>
      </c>
    </row>
    <row r="10" ht="9.75" customHeight="1"/>
    <row r="11" spans="4:7" ht="18">
      <c r="D11" s="57"/>
      <c r="E11" s="57"/>
      <c r="F11" s="57"/>
      <c r="G11" s="57"/>
    </row>
  </sheetData>
  <sheetProtection/>
  <mergeCells count="8">
    <mergeCell ref="D5:E6"/>
    <mergeCell ref="F5:G6"/>
    <mergeCell ref="H5:I6"/>
    <mergeCell ref="D4:I4"/>
    <mergeCell ref="D3:H3"/>
    <mergeCell ref="B3:C3"/>
    <mergeCell ref="B4:B6"/>
    <mergeCell ref="C4:C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J61"/>
  <sheetViews>
    <sheetView rightToLeft="1" tabSelected="1" zoomScale="87" zoomScaleNormal="87" zoomScalePageLayoutView="0" workbookViewId="0" topLeftCell="A10">
      <selection activeCell="F17" sqref="F17"/>
    </sheetView>
  </sheetViews>
  <sheetFormatPr defaultColWidth="9.140625" defaultRowHeight="12.75"/>
  <cols>
    <col min="1" max="1" width="0.85546875" style="1" customWidth="1"/>
    <col min="2" max="2" width="3.8515625" style="188" customWidth="1"/>
    <col min="3" max="3" width="9.421875" style="188" customWidth="1"/>
    <col min="4" max="4" width="57.7109375" style="1" customWidth="1"/>
    <col min="5" max="5" width="90.57421875" style="1" customWidth="1"/>
    <col min="6" max="6" width="13.421875" style="1" customWidth="1"/>
    <col min="7" max="8" width="14.28125" style="1" customWidth="1"/>
    <col min="9" max="9" width="2.57421875" style="1" customWidth="1"/>
    <col min="10" max="16384" width="9.140625" style="1" customWidth="1"/>
  </cols>
  <sheetData>
    <row r="1" ht="3.75" customHeight="1">
      <c r="G1" s="9"/>
    </row>
    <row r="2" ht="3.75" customHeight="1" thickBot="1">
      <c r="G2" s="9"/>
    </row>
    <row r="3" spans="2:8" s="3" customFormat="1" ht="23.25" customHeight="1" thickBot="1">
      <c r="B3" s="1050" t="s">
        <v>346</v>
      </c>
      <c r="C3" s="1051"/>
      <c r="D3" s="1052"/>
      <c r="E3" s="1043" t="s">
        <v>1185</v>
      </c>
      <c r="F3" s="1037" t="s">
        <v>347</v>
      </c>
      <c r="G3" s="1038"/>
      <c r="H3" s="1039"/>
    </row>
    <row r="4" spans="2:8" s="3" customFormat="1" ht="24" customHeight="1" thickBot="1">
      <c r="B4" s="1053" t="s">
        <v>221</v>
      </c>
      <c r="C4" s="1054"/>
      <c r="D4" s="1055"/>
      <c r="E4" s="1044"/>
      <c r="F4" s="1040"/>
      <c r="G4" s="1041"/>
      <c r="H4" s="1042"/>
    </row>
    <row r="5" spans="2:8" s="3" customFormat="1" ht="26.25" customHeight="1" thickBot="1">
      <c r="B5" s="1056" t="s">
        <v>4</v>
      </c>
      <c r="C5" s="1059" t="s">
        <v>348</v>
      </c>
      <c r="D5" s="1060"/>
      <c r="E5" s="1061"/>
      <c r="F5" s="1047" t="s">
        <v>828</v>
      </c>
      <c r="G5" s="1048"/>
      <c r="H5" s="1049"/>
    </row>
    <row r="6" spans="2:9" s="2" customFormat="1" ht="17.25" customHeight="1">
      <c r="B6" s="1057"/>
      <c r="C6" s="1062" t="s">
        <v>349</v>
      </c>
      <c r="D6" s="1064" t="s">
        <v>350</v>
      </c>
      <c r="E6" s="1065"/>
      <c r="F6" s="1035" t="s">
        <v>827</v>
      </c>
      <c r="G6" s="1035" t="s">
        <v>707</v>
      </c>
      <c r="H6" s="1045" t="s">
        <v>1194</v>
      </c>
      <c r="I6" s="189"/>
    </row>
    <row r="7" spans="2:8" s="2" customFormat="1" ht="7.5" customHeight="1" thickBot="1">
      <c r="B7" s="1058"/>
      <c r="C7" s="1063"/>
      <c r="D7" s="1066"/>
      <c r="E7" s="1067"/>
      <c r="F7" s="1036"/>
      <c r="G7" s="1036"/>
      <c r="H7" s="1046"/>
    </row>
    <row r="8" spans="2:8" s="2" customFormat="1" ht="25.5" customHeight="1" thickBot="1">
      <c r="B8" s="190">
        <v>1</v>
      </c>
      <c r="C8" s="191" t="s">
        <v>351</v>
      </c>
      <c r="D8" s="192" t="s">
        <v>352</v>
      </c>
      <c r="E8" s="193"/>
      <c r="F8" s="193"/>
      <c r="G8" s="194"/>
      <c r="H8" s="194"/>
    </row>
    <row r="9" spans="2:8" s="2" customFormat="1" ht="25.5" customHeight="1">
      <c r="B9" s="190">
        <v>2</v>
      </c>
      <c r="C9" s="195" t="s">
        <v>353</v>
      </c>
      <c r="D9" s="196" t="s">
        <v>354</v>
      </c>
      <c r="E9" s="197" t="s">
        <v>355</v>
      </c>
      <c r="F9" s="445">
        <f>20082354/473094967</f>
        <v>0.042448885320735194</v>
      </c>
      <c r="G9" s="198">
        <v>0.049764592153789734</v>
      </c>
      <c r="H9" s="198">
        <v>0.07532014876312434</v>
      </c>
    </row>
    <row r="10" spans="2:10" s="2" customFormat="1" ht="25.5" customHeight="1">
      <c r="B10" s="190">
        <v>3</v>
      </c>
      <c r="C10" s="199" t="s">
        <v>356</v>
      </c>
      <c r="D10" s="200" t="s">
        <v>357</v>
      </c>
      <c r="E10" s="201" t="s">
        <v>358</v>
      </c>
      <c r="F10" s="445">
        <f>20082354/34740988</f>
        <v>0.5780593804643668</v>
      </c>
      <c r="G10" s="198">
        <v>0.728909692951632</v>
      </c>
      <c r="H10" s="198">
        <v>0.9807035154503659</v>
      </c>
      <c r="J10" s="202"/>
    </row>
    <row r="11" spans="2:8" s="2" customFormat="1" ht="25.5" customHeight="1" thickBot="1">
      <c r="B11" s="190">
        <v>4</v>
      </c>
      <c r="C11" s="203" t="s">
        <v>359</v>
      </c>
      <c r="D11" s="204" t="s">
        <v>357</v>
      </c>
      <c r="E11" s="205" t="s">
        <v>360</v>
      </c>
      <c r="F11" s="445">
        <f>20082354/33054683</f>
        <v>0.6075494355822442</v>
      </c>
      <c r="G11" s="198">
        <v>0.5924797028815229</v>
      </c>
      <c r="H11" s="198">
        <v>0.6394274577373926</v>
      </c>
    </row>
    <row r="12" spans="2:8" s="2" customFormat="1" ht="25.5" customHeight="1" thickBot="1">
      <c r="B12" s="190">
        <v>5</v>
      </c>
      <c r="C12" s="191" t="s">
        <v>361</v>
      </c>
      <c r="D12" s="192" t="s">
        <v>362</v>
      </c>
      <c r="E12" s="193"/>
      <c r="F12" s="346"/>
      <c r="G12" s="194"/>
      <c r="H12" s="194"/>
    </row>
    <row r="13" spans="2:8" s="2" customFormat="1" ht="25.5" customHeight="1">
      <c r="B13" s="190">
        <v>6</v>
      </c>
      <c r="C13" s="195" t="s">
        <v>363</v>
      </c>
      <c r="D13" s="196" t="s">
        <v>364</v>
      </c>
      <c r="E13" s="197" t="s">
        <v>605</v>
      </c>
      <c r="F13" s="445">
        <f>95692818/473094967</f>
        <v>0.20226978656486108</v>
      </c>
      <c r="G13" s="198">
        <v>0.24570785834769238</v>
      </c>
      <c r="H13" s="198">
        <v>0.24808501722737913</v>
      </c>
    </row>
    <row r="14" spans="2:8" s="2" customFormat="1" ht="25.5" customHeight="1">
      <c r="B14" s="190">
        <v>7</v>
      </c>
      <c r="C14" s="199" t="s">
        <v>365</v>
      </c>
      <c r="D14" s="200" t="s">
        <v>366</v>
      </c>
      <c r="E14" s="201" t="s">
        <v>367</v>
      </c>
      <c r="F14" s="445">
        <f>95692818/34740988</f>
        <v>2.7544644959435236</v>
      </c>
      <c r="G14" s="198">
        <v>3.5989210768681157</v>
      </c>
      <c r="H14" s="198">
        <v>3.2301827933267497</v>
      </c>
    </row>
    <row r="15" spans="2:8" s="2" customFormat="1" ht="25.5" customHeight="1" thickBot="1">
      <c r="B15" s="190">
        <v>8</v>
      </c>
      <c r="C15" s="203" t="s">
        <v>368</v>
      </c>
      <c r="D15" s="204" t="s">
        <v>362</v>
      </c>
      <c r="E15" s="205" t="s">
        <v>369</v>
      </c>
      <c r="F15" s="445">
        <f>95692818/33054683</f>
        <v>2.8949851977101098</v>
      </c>
      <c r="G15" s="198">
        <v>2.925311202382876</v>
      </c>
      <c r="H15" s="198">
        <v>2.1061080530699163</v>
      </c>
    </row>
    <row r="16" spans="2:8" s="2" customFormat="1" ht="25.5" customHeight="1" thickBot="1">
      <c r="B16" s="190">
        <v>9</v>
      </c>
      <c r="C16" s="191" t="s">
        <v>370</v>
      </c>
      <c r="D16" s="192" t="s">
        <v>371</v>
      </c>
      <c r="E16" s="193"/>
      <c r="F16" s="346"/>
      <c r="G16" s="194"/>
      <c r="H16" s="194"/>
    </row>
    <row r="17" spans="2:8" s="2" customFormat="1" ht="25.5" customHeight="1">
      <c r="B17" s="190">
        <v>10</v>
      </c>
      <c r="C17" s="195" t="s">
        <v>372</v>
      </c>
      <c r="D17" s="196" t="s">
        <v>373</v>
      </c>
      <c r="E17" s="197" t="s">
        <v>459</v>
      </c>
      <c r="F17" s="445">
        <f>(4006987+40388018-38266762+699998)/473094967</f>
        <v>0.014433129659567907</v>
      </c>
      <c r="G17" s="198">
        <v>0.013204058482427209</v>
      </c>
      <c r="H17" s="198">
        <v>0.021411983082588425</v>
      </c>
    </row>
    <row r="18" spans="2:8" s="2" customFormat="1" ht="25.5" customHeight="1">
      <c r="B18" s="190">
        <v>11</v>
      </c>
      <c r="C18" s="199" t="s">
        <v>374</v>
      </c>
      <c r="D18" s="200" t="s">
        <v>373</v>
      </c>
      <c r="E18" s="201" t="s">
        <v>1189</v>
      </c>
      <c r="F18" s="445">
        <f>(4006987+40388018-38266762+699998)/34740988</f>
        <v>0.19654711604632547</v>
      </c>
      <c r="G18" s="198">
        <v>0.1934018907338411</v>
      </c>
      <c r="H18" s="198">
        <v>0.2787940202813161</v>
      </c>
    </row>
    <row r="19" spans="2:8" s="2" customFormat="1" ht="25.5" customHeight="1" thickBot="1">
      <c r="B19" s="190">
        <v>12</v>
      </c>
      <c r="C19" s="203" t="s">
        <v>375</v>
      </c>
      <c r="D19" s="206" t="s">
        <v>373</v>
      </c>
      <c r="E19" s="207" t="s">
        <v>1190</v>
      </c>
      <c r="F19" s="445">
        <f>(4006987+40388018-38266762+699998)/33054683</f>
        <v>0.20657408815567826</v>
      </c>
      <c r="G19" s="198">
        <v>0.1572028687047718</v>
      </c>
      <c r="H19" s="198">
        <v>0.18177619312295745</v>
      </c>
    </row>
    <row r="20" spans="2:8" s="2" customFormat="1" ht="25.5" customHeight="1" thickBot="1">
      <c r="B20" s="190">
        <v>13</v>
      </c>
      <c r="C20" s="191" t="s">
        <v>376</v>
      </c>
      <c r="D20" s="208" t="s">
        <v>377</v>
      </c>
      <c r="E20" s="209"/>
      <c r="F20" s="347"/>
      <c r="G20" s="210"/>
      <c r="H20" s="210"/>
    </row>
    <row r="21" spans="2:8" s="2" customFormat="1" ht="25.5" customHeight="1" thickBot="1">
      <c r="B21" s="190">
        <v>14</v>
      </c>
      <c r="C21" s="211"/>
      <c r="D21" s="212" t="s">
        <v>377</v>
      </c>
      <c r="E21" s="213" t="s">
        <v>378</v>
      </c>
      <c r="F21" s="445">
        <f>(4134485+1235991+5269681)/473094967</f>
        <v>0.02249053095506721</v>
      </c>
      <c r="G21" s="198">
        <v>0.02509602810385142</v>
      </c>
      <c r="H21" s="198">
        <v>0.04471942407700177</v>
      </c>
    </row>
    <row r="22" spans="2:8" s="2" customFormat="1" ht="25.5" customHeight="1" thickBot="1">
      <c r="B22" s="190">
        <v>17</v>
      </c>
      <c r="C22" s="191" t="s">
        <v>379</v>
      </c>
      <c r="D22" s="192" t="s">
        <v>380</v>
      </c>
      <c r="E22" s="214"/>
      <c r="F22" s="346"/>
      <c r="G22" s="194"/>
      <c r="H22" s="194"/>
    </row>
    <row r="23" spans="2:8" s="2" customFormat="1" ht="25.5" customHeight="1" thickBot="1">
      <c r="B23" s="190">
        <v>18</v>
      </c>
      <c r="C23" s="215"/>
      <c r="D23" s="196" t="s">
        <v>381</v>
      </c>
      <c r="E23" s="197" t="s">
        <v>382</v>
      </c>
      <c r="F23" s="445">
        <f>473094967/595433781</f>
        <v>0.7945383384286019</v>
      </c>
      <c r="G23" s="198">
        <v>0.7896209022885157</v>
      </c>
      <c r="H23" s="198">
        <v>0.7595128378724684</v>
      </c>
    </row>
    <row r="24" spans="2:8" s="2" customFormat="1" ht="25.5" customHeight="1" thickBot="1">
      <c r="B24" s="190">
        <v>21</v>
      </c>
      <c r="C24" s="191" t="s">
        <v>383</v>
      </c>
      <c r="D24" s="192" t="s">
        <v>384</v>
      </c>
      <c r="E24" s="214"/>
      <c r="F24" s="346"/>
      <c r="G24" s="194"/>
      <c r="H24" s="194"/>
    </row>
    <row r="25" spans="2:8" s="2" customFormat="1" ht="25.5" customHeight="1" thickBot="1">
      <c r="B25" s="190">
        <v>22</v>
      </c>
      <c r="C25" s="215"/>
      <c r="D25" s="216" t="s">
        <v>384</v>
      </c>
      <c r="E25" s="201" t="s">
        <v>1191</v>
      </c>
      <c r="F25" s="445">
        <f>14393005/47503361</f>
        <v>0.3029891927015438</v>
      </c>
      <c r="G25" s="198">
        <v>0.2932760182693992</v>
      </c>
      <c r="H25" s="198">
        <v>0.3160591307166812</v>
      </c>
    </row>
    <row r="26" spans="2:8" s="2" customFormat="1" ht="25.5" customHeight="1" thickBot="1">
      <c r="B26" s="190">
        <v>23</v>
      </c>
      <c r="C26" s="191" t="s">
        <v>386</v>
      </c>
      <c r="D26" s="208" t="s">
        <v>387</v>
      </c>
      <c r="E26" s="214"/>
      <c r="F26" s="346"/>
      <c r="G26" s="194"/>
      <c r="H26" s="194"/>
    </row>
    <row r="27" spans="2:8" s="2" customFormat="1" ht="25.5" customHeight="1" thickBot="1">
      <c r="B27" s="190">
        <v>24</v>
      </c>
      <c r="C27" s="215"/>
      <c r="D27" s="212" t="s">
        <v>388</v>
      </c>
      <c r="E27" s="213" t="s">
        <v>389</v>
      </c>
      <c r="F27" s="445">
        <f>(31522196+94453721+188489960)/473094967</f>
        <v>0.6646992653379887</v>
      </c>
      <c r="G27" s="198">
        <v>0.6671013734403094</v>
      </c>
      <c r="H27" s="198">
        <v>0.6634741195472865</v>
      </c>
    </row>
    <row r="28" spans="2:8" s="2" customFormat="1" ht="25.5" customHeight="1" thickBot="1">
      <c r="B28" s="190">
        <v>27</v>
      </c>
      <c r="C28" s="191" t="s">
        <v>390</v>
      </c>
      <c r="D28" s="192" t="s">
        <v>391</v>
      </c>
      <c r="E28" s="214"/>
      <c r="F28" s="346"/>
      <c r="G28" s="194"/>
      <c r="H28" s="194"/>
    </row>
    <row r="29" spans="2:8" s="2" customFormat="1" ht="25.5" customHeight="1" thickBot="1">
      <c r="B29" s="190">
        <v>28</v>
      </c>
      <c r="C29" s="215"/>
      <c r="D29" s="196" t="s">
        <v>391</v>
      </c>
      <c r="E29" s="197" t="s">
        <v>382</v>
      </c>
      <c r="F29" s="445">
        <f>(76747976+70551834)/595433781</f>
        <v>0.24738235333678524</v>
      </c>
      <c r="G29" s="198">
        <v>0.19337641005471395</v>
      </c>
      <c r="H29" s="198">
        <v>0.22880863613606456</v>
      </c>
    </row>
    <row r="30" spans="2:8" s="2" customFormat="1" ht="25.5" customHeight="1" thickBot="1">
      <c r="B30" s="190">
        <v>31</v>
      </c>
      <c r="C30" s="191" t="s">
        <v>392</v>
      </c>
      <c r="D30" s="192" t="s">
        <v>393</v>
      </c>
      <c r="E30" s="214"/>
      <c r="F30" s="346"/>
      <c r="G30" s="194"/>
      <c r="H30" s="194"/>
    </row>
    <row r="31" spans="2:8" s="2" customFormat="1" ht="25.5" customHeight="1">
      <c r="B31" s="190">
        <v>32</v>
      </c>
      <c r="C31" s="215"/>
      <c r="D31" s="196" t="s">
        <v>393</v>
      </c>
      <c r="E31" s="197" t="s">
        <v>382</v>
      </c>
      <c r="F31" s="445">
        <f>(207280230+1806075)/595433781</f>
        <v>0.351149551254634</v>
      </c>
      <c r="G31" s="198">
        <v>0.4689202198438756</v>
      </c>
      <c r="H31" s="198">
        <v>0.47559966405484955</v>
      </c>
    </row>
    <row r="32" spans="2:8" s="2" customFormat="1" ht="21.75" customHeight="1" hidden="1">
      <c r="B32" s="190">
        <v>35</v>
      </c>
      <c r="C32" s="217" t="s">
        <v>394</v>
      </c>
      <c r="D32" s="192" t="s">
        <v>395</v>
      </c>
      <c r="E32" s="214"/>
      <c r="F32" s="214"/>
      <c r="G32" s="210"/>
      <c r="H32" s="210"/>
    </row>
    <row r="33" spans="2:8" s="2" customFormat="1" ht="21.75" customHeight="1" hidden="1">
      <c r="B33" s="190">
        <v>36</v>
      </c>
      <c r="C33" s="218"/>
      <c r="D33" s="216" t="s">
        <v>396</v>
      </c>
      <c r="E33" s="219"/>
      <c r="F33" s="219"/>
      <c r="G33" s="220">
        <v>19155917</v>
      </c>
      <c r="H33" s="220">
        <v>16716164</v>
      </c>
    </row>
    <row r="34" spans="2:8" s="2" customFormat="1" ht="21.75" customHeight="1" hidden="1">
      <c r="B34" s="190">
        <v>37</v>
      </c>
      <c r="C34" s="221"/>
      <c r="D34" s="204" t="s">
        <v>397</v>
      </c>
      <c r="E34" s="205"/>
      <c r="F34" s="205"/>
      <c r="G34" s="222">
        <v>48972398</v>
      </c>
      <c r="H34" s="222">
        <v>32568406</v>
      </c>
    </row>
    <row r="35" spans="2:8" s="2" customFormat="1" ht="21.75" customHeight="1" hidden="1">
      <c r="B35" s="190">
        <v>38</v>
      </c>
      <c r="C35" s="223"/>
      <c r="D35" s="224" t="s">
        <v>398</v>
      </c>
      <c r="E35" s="225"/>
      <c r="F35" s="225"/>
      <c r="G35" s="226">
        <v>15182697</v>
      </c>
      <c r="H35" s="226">
        <v>12737013</v>
      </c>
    </row>
    <row r="36" spans="2:8" s="2" customFormat="1" ht="21.75" customHeight="1" hidden="1">
      <c r="B36" s="190">
        <v>39</v>
      </c>
      <c r="C36" s="218"/>
      <c r="D36" s="227" t="s">
        <v>399</v>
      </c>
      <c r="E36" s="228"/>
      <c r="F36" s="228"/>
      <c r="G36" s="229">
        <v>11978932</v>
      </c>
      <c r="H36" s="229">
        <v>7759610</v>
      </c>
    </row>
    <row r="37" spans="2:8" s="2" customFormat="1" ht="21.75" customHeight="1" hidden="1">
      <c r="B37" s="190">
        <v>40</v>
      </c>
      <c r="C37" s="221"/>
      <c r="D37" s="204" t="s">
        <v>400</v>
      </c>
      <c r="E37" s="205"/>
      <c r="F37" s="205"/>
      <c r="G37" s="222">
        <v>42676356</v>
      </c>
      <c r="H37" s="222">
        <v>27941909</v>
      </c>
    </row>
    <row r="38" spans="2:8" s="2" customFormat="1" ht="21.75" customHeight="1" hidden="1">
      <c r="B38" s="190">
        <v>41</v>
      </c>
      <c r="C38" s="223"/>
      <c r="D38" s="200" t="s">
        <v>401</v>
      </c>
      <c r="E38" s="230"/>
      <c r="F38" s="230"/>
      <c r="G38" s="231">
        <v>7649713</v>
      </c>
      <c r="H38" s="231">
        <v>7240642</v>
      </c>
    </row>
    <row r="39" spans="2:8" s="2" customFormat="1" ht="21.75" customHeight="1" hidden="1">
      <c r="B39" s="190">
        <v>42</v>
      </c>
      <c r="C39" s="215"/>
      <c r="D39" s="216" t="s">
        <v>402</v>
      </c>
      <c r="E39" s="219"/>
      <c r="F39" s="219"/>
      <c r="G39" s="220">
        <v>7030819</v>
      </c>
      <c r="H39" s="220">
        <v>7564972</v>
      </c>
    </row>
    <row r="40" spans="2:8" s="2" customFormat="1" ht="21.75" customHeight="1" hidden="1">
      <c r="B40" s="190">
        <v>43</v>
      </c>
      <c r="C40" s="215"/>
      <c r="D40" s="216" t="s">
        <v>378</v>
      </c>
      <c r="E40" s="219"/>
      <c r="F40" s="219"/>
      <c r="G40" s="220">
        <v>87495586</v>
      </c>
      <c r="H40" s="220">
        <v>65427824</v>
      </c>
    </row>
    <row r="41" spans="2:8" s="2" customFormat="1" ht="21.75" customHeight="1" hidden="1">
      <c r="B41" s="190">
        <v>44</v>
      </c>
      <c r="C41" s="215"/>
      <c r="D41" s="232" t="s">
        <v>403</v>
      </c>
      <c r="E41" s="219"/>
      <c r="F41" s="219"/>
      <c r="G41" s="220">
        <v>111986668</v>
      </c>
      <c r="H41" s="220">
        <v>93738927</v>
      </c>
    </row>
    <row r="42" spans="2:8" s="2" customFormat="1" ht="21.75" customHeight="1" hidden="1">
      <c r="B42" s="190">
        <v>45</v>
      </c>
      <c r="C42" s="215"/>
      <c r="D42" s="216" t="s">
        <v>382</v>
      </c>
      <c r="E42" s="219"/>
      <c r="F42" s="219"/>
      <c r="G42" s="220">
        <v>126490602</v>
      </c>
      <c r="H42" s="220">
        <v>93945075</v>
      </c>
    </row>
    <row r="43" spans="2:8" s="2" customFormat="1" ht="21.75" customHeight="1" hidden="1">
      <c r="B43" s="190">
        <v>46</v>
      </c>
      <c r="C43" s="215"/>
      <c r="D43" s="216" t="s">
        <v>404</v>
      </c>
      <c r="E43" s="219"/>
      <c r="F43" s="219"/>
      <c r="G43" s="220">
        <v>130084996</v>
      </c>
      <c r="H43" s="220">
        <v>106233109</v>
      </c>
    </row>
    <row r="44" spans="2:8" s="2" customFormat="1" ht="21.75" customHeight="1" hidden="1">
      <c r="B44" s="190">
        <v>47</v>
      </c>
      <c r="C44" s="215"/>
      <c r="D44" s="216" t="s">
        <v>405</v>
      </c>
      <c r="E44" s="219"/>
      <c r="F44" s="219"/>
      <c r="G44" s="220">
        <v>2220617</v>
      </c>
      <c r="H44" s="220">
        <v>2048420</v>
      </c>
    </row>
    <row r="45" spans="2:8" s="2" customFormat="1" ht="21.75" customHeight="1" hidden="1">
      <c r="B45" s="190">
        <v>48</v>
      </c>
      <c r="C45" s="215"/>
      <c r="D45" s="216" t="s">
        <v>385</v>
      </c>
      <c r="E45" s="219"/>
      <c r="F45" s="219"/>
      <c r="G45" s="231">
        <v>12998655</v>
      </c>
      <c r="H45" s="231">
        <v>10295898</v>
      </c>
    </row>
    <row r="46" spans="2:8" s="2" customFormat="1" ht="21.75" customHeight="1" hidden="1">
      <c r="B46" s="190">
        <v>49</v>
      </c>
      <c r="C46" s="215"/>
      <c r="D46" s="216" t="s">
        <v>406</v>
      </c>
      <c r="E46" s="219"/>
      <c r="F46" s="219"/>
      <c r="G46" s="233" t="s">
        <v>3</v>
      </c>
      <c r="H46" s="233" t="s">
        <v>3</v>
      </c>
    </row>
    <row r="47" spans="2:8" s="2" customFormat="1" ht="21.75" customHeight="1" hidden="1">
      <c r="B47" s="190">
        <v>50</v>
      </c>
      <c r="C47" s="215"/>
      <c r="D47" s="216" t="s">
        <v>407</v>
      </c>
      <c r="E47" s="219"/>
      <c r="F47" s="219"/>
      <c r="G47" s="220">
        <v>5176188</v>
      </c>
      <c r="H47" s="220">
        <v>6066615</v>
      </c>
    </row>
    <row r="48" spans="2:8" s="2" customFormat="1" ht="21.75" customHeight="1" hidden="1">
      <c r="B48" s="234">
        <v>51</v>
      </c>
      <c r="C48" s="235"/>
      <c r="D48" s="206" t="s">
        <v>408</v>
      </c>
      <c r="E48" s="236"/>
      <c r="F48" s="236"/>
      <c r="G48" s="237">
        <v>104805665</v>
      </c>
      <c r="H48" s="237">
        <v>73037694</v>
      </c>
    </row>
    <row r="49" ht="6.75" customHeight="1"/>
    <row r="61" ht="18">
      <c r="F61" s="305"/>
    </row>
  </sheetData>
  <sheetProtection/>
  <mergeCells count="12">
    <mergeCell ref="B3:D3"/>
    <mergeCell ref="B4:D4"/>
    <mergeCell ref="B5:B7"/>
    <mergeCell ref="C5:E5"/>
    <mergeCell ref="C6:C7"/>
    <mergeCell ref="D6:E7"/>
    <mergeCell ref="G6:G7"/>
    <mergeCell ref="F3:H4"/>
    <mergeCell ref="E3:E4"/>
    <mergeCell ref="H6:H7"/>
    <mergeCell ref="F6:F7"/>
    <mergeCell ref="F5:H5"/>
  </mergeCells>
  <printOptions/>
  <pageMargins left="0.7" right="0.7" top="0.75" bottom="0.75" header="0.3" footer="0.3"/>
  <pageSetup horizontalDpi="600" verticalDpi="600" orientation="portrait" scale="47" r:id="rId1"/>
  <colBreaks count="1" manualBreakCount="1">
    <brk id="8" max="65535" man="1"/>
  </colBreaks>
  <ignoredErrors>
    <ignoredError sqref="F7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B1:I30"/>
  <sheetViews>
    <sheetView rightToLeft="1" zoomScalePageLayoutView="0" workbookViewId="0" topLeftCell="A1">
      <selection activeCell="L19" sqref="L19"/>
    </sheetView>
  </sheetViews>
  <sheetFormatPr defaultColWidth="13.421875" defaultRowHeight="12.75"/>
  <cols>
    <col min="1" max="1" width="4.421875" style="238" customWidth="1"/>
    <col min="2" max="2" width="8.28125" style="238" customWidth="1"/>
    <col min="3" max="3" width="54.57421875" style="238" bestFit="1" customWidth="1"/>
    <col min="4" max="4" width="23.140625" style="348" bestFit="1" customWidth="1"/>
    <col min="5" max="6" width="20.7109375" style="256" customWidth="1"/>
    <col min="7" max="7" width="9.00390625" style="238" customWidth="1"/>
    <col min="8" max="8" width="25.421875" style="238" customWidth="1"/>
    <col min="9" max="9" width="16.28125" style="238" bestFit="1" customWidth="1"/>
    <col min="10" max="246" width="9.00390625" style="238" customWidth="1"/>
    <col min="247" max="247" width="8.28125" style="238" customWidth="1"/>
    <col min="248" max="248" width="28.7109375" style="238" customWidth="1"/>
    <col min="249" max="249" width="14.57421875" style="238" customWidth="1"/>
    <col min="250" max="250" width="8.28125" style="238" customWidth="1"/>
    <col min="251" max="251" width="7.7109375" style="238" customWidth="1"/>
    <col min="252" max="16384" width="13.421875" style="238" customWidth="1"/>
  </cols>
  <sheetData>
    <row r="1" spans="2:6" ht="21" customHeight="1">
      <c r="B1" s="1068"/>
      <c r="C1" s="1068"/>
      <c r="D1" s="1068"/>
      <c r="E1" s="1068"/>
      <c r="F1" s="1068"/>
    </row>
    <row r="2" spans="2:6" ht="21" customHeight="1">
      <c r="B2" s="1069" t="s">
        <v>460</v>
      </c>
      <c r="C2" s="1069"/>
      <c r="D2" s="1069"/>
      <c r="E2" s="1069"/>
      <c r="F2" s="1069"/>
    </row>
    <row r="3" spans="2:6" ht="21" customHeight="1" thickBot="1">
      <c r="B3" s="1068"/>
      <c r="C3" s="1068"/>
      <c r="D3" s="466" t="s">
        <v>284</v>
      </c>
      <c r="E3" s="239" t="s">
        <v>284</v>
      </c>
      <c r="F3" s="239" t="s">
        <v>284</v>
      </c>
    </row>
    <row r="4" spans="2:6" ht="20.25" thickBot="1">
      <c r="B4" s="456" t="s">
        <v>410</v>
      </c>
      <c r="C4" s="457" t="s">
        <v>411</v>
      </c>
      <c r="D4" s="457">
        <v>1401</v>
      </c>
      <c r="E4" s="457">
        <v>1400</v>
      </c>
      <c r="F4" s="458">
        <v>1399</v>
      </c>
    </row>
    <row r="5" spans="2:9" ht="18.75">
      <c r="B5" s="446">
        <v>23</v>
      </c>
      <c r="C5" s="245" t="s">
        <v>412</v>
      </c>
      <c r="D5" s="240">
        <v>13822387.718239</v>
      </c>
      <c r="E5" s="240">
        <v>11825971</v>
      </c>
      <c r="F5" s="447">
        <v>10984109.106136</v>
      </c>
      <c r="I5" s="323"/>
    </row>
    <row r="6" spans="2:9" ht="19.5">
      <c r="B6" s="448"/>
      <c r="C6" s="241" t="s">
        <v>413</v>
      </c>
      <c r="D6" s="242">
        <v>0</v>
      </c>
      <c r="E6" s="242"/>
      <c r="F6" s="449">
        <v>0</v>
      </c>
      <c r="I6" s="323"/>
    </row>
    <row r="7" spans="2:9" ht="18.75">
      <c r="B7" s="450">
        <v>2310</v>
      </c>
      <c r="C7" s="304" t="s">
        <v>414</v>
      </c>
      <c r="D7" s="244">
        <v>7852176.274865</v>
      </c>
      <c r="E7" s="244">
        <v>7852176</v>
      </c>
      <c r="F7" s="451">
        <v>7852176.274865</v>
      </c>
      <c r="I7" s="323"/>
    </row>
    <row r="8" spans="2:9" ht="18.75">
      <c r="B8" s="450">
        <v>2311</v>
      </c>
      <c r="C8" s="248" t="s">
        <v>415</v>
      </c>
      <c r="D8" s="282">
        <v>2296587.836544</v>
      </c>
      <c r="E8" s="282">
        <v>1722526</v>
      </c>
      <c r="F8" s="452">
        <v>1350414.246308</v>
      </c>
      <c r="I8" s="323"/>
    </row>
    <row r="9" spans="2:9" ht="21">
      <c r="B9" s="450">
        <v>2390</v>
      </c>
      <c r="C9" s="243" t="s">
        <v>416</v>
      </c>
      <c r="D9" s="282">
        <v>3673623.60683</v>
      </c>
      <c r="E9" s="282">
        <v>2251268.69075</v>
      </c>
      <c r="F9" s="452">
        <v>1781518.584963</v>
      </c>
      <c r="I9" s="323"/>
    </row>
    <row r="10" spans="2:9" ht="18.75">
      <c r="B10" s="450">
        <v>24</v>
      </c>
      <c r="C10" s="245" t="s">
        <v>417</v>
      </c>
      <c r="D10" s="244">
        <v>11984346.711981</v>
      </c>
      <c r="E10" s="244">
        <v>11494233.524081</v>
      </c>
      <c r="F10" s="451">
        <v>11233544.924892</v>
      </c>
      <c r="I10" s="323"/>
    </row>
    <row r="11" spans="2:9" ht="19.5">
      <c r="B11" s="448"/>
      <c r="C11" s="246" t="s">
        <v>413</v>
      </c>
      <c r="D11" s="242">
        <v>0</v>
      </c>
      <c r="E11" s="242"/>
      <c r="F11" s="449">
        <v>0</v>
      </c>
      <c r="I11" s="323"/>
    </row>
    <row r="12" spans="2:9" ht="18.75">
      <c r="B12" s="450">
        <v>2410</v>
      </c>
      <c r="C12" s="247" t="s">
        <v>418</v>
      </c>
      <c r="D12" s="244">
        <v>9531673.913135</v>
      </c>
      <c r="E12" s="244">
        <v>9531673.913135</v>
      </c>
      <c r="F12" s="451">
        <v>9531673.913135</v>
      </c>
      <c r="I12" s="323"/>
    </row>
    <row r="13" spans="2:9" ht="18.75">
      <c r="B13" s="450">
        <v>2411</v>
      </c>
      <c r="C13" s="248" t="s">
        <v>419</v>
      </c>
      <c r="D13" s="244">
        <v>401790.333901</v>
      </c>
      <c r="E13" s="244">
        <v>274668.68037</v>
      </c>
      <c r="F13" s="451">
        <v>159438.511737</v>
      </c>
      <c r="I13" s="323"/>
    </row>
    <row r="14" spans="2:9" ht="21">
      <c r="B14" s="450">
        <v>2490</v>
      </c>
      <c r="C14" s="243" t="s">
        <v>420</v>
      </c>
      <c r="D14" s="244">
        <v>2050882.464945</v>
      </c>
      <c r="E14" s="244">
        <v>1687890.930576</v>
      </c>
      <c r="F14" s="451">
        <v>1542432.50002</v>
      </c>
      <c r="I14" s="323"/>
    </row>
    <row r="15" spans="2:9" ht="18.75">
      <c r="B15" s="450">
        <v>2510</v>
      </c>
      <c r="C15" s="249" t="s">
        <v>421</v>
      </c>
      <c r="D15" s="244">
        <v>577369.275455</v>
      </c>
      <c r="E15" s="244">
        <v>606091.724024</v>
      </c>
      <c r="F15" s="451">
        <v>254095.827635</v>
      </c>
      <c r="I15" s="323"/>
    </row>
    <row r="16" spans="2:9" ht="18.75">
      <c r="B16" s="450">
        <v>2511</v>
      </c>
      <c r="C16" s="249" t="s">
        <v>422</v>
      </c>
      <c r="D16" s="244">
        <v>465448.072468</v>
      </c>
      <c r="E16" s="244">
        <v>234397.872472</v>
      </c>
      <c r="F16" s="451">
        <v>123296.287819</v>
      </c>
      <c r="I16" s="323"/>
    </row>
    <row r="17" spans="2:9" ht="18.75">
      <c r="B17" s="450">
        <v>2512</v>
      </c>
      <c r="C17" s="249" t="s">
        <v>423</v>
      </c>
      <c r="D17" s="244">
        <v>0</v>
      </c>
      <c r="E17" s="244">
        <v>0</v>
      </c>
      <c r="F17" s="451">
        <v>0</v>
      </c>
      <c r="I17" s="323"/>
    </row>
    <row r="18" spans="2:9" ht="18.75">
      <c r="B18" s="450">
        <v>2513</v>
      </c>
      <c r="C18" s="249" t="s">
        <v>424</v>
      </c>
      <c r="D18" s="244">
        <v>0</v>
      </c>
      <c r="E18" s="244">
        <v>0</v>
      </c>
      <c r="F18" s="451">
        <v>0</v>
      </c>
      <c r="I18" s="323"/>
    </row>
    <row r="19" spans="2:9" ht="18.75">
      <c r="B19" s="450">
        <v>2514</v>
      </c>
      <c r="C19" s="250" t="s">
        <v>425</v>
      </c>
      <c r="D19" s="251">
        <v>1854640.993134</v>
      </c>
      <c r="E19" s="251">
        <v>2853083.6015159995</v>
      </c>
      <c r="F19" s="453">
        <v>2368048.384074</v>
      </c>
      <c r="I19" s="323"/>
    </row>
    <row r="20" spans="2:9" ht="18.75">
      <c r="B20" s="450">
        <v>2515</v>
      </c>
      <c r="C20" s="249" t="s">
        <v>604</v>
      </c>
      <c r="D20" s="244">
        <v>0</v>
      </c>
      <c r="E20" s="244">
        <v>0</v>
      </c>
      <c r="F20" s="451">
        <v>0</v>
      </c>
      <c r="I20" s="323"/>
    </row>
    <row r="21" spans="2:9" ht="18.75">
      <c r="B21" s="450">
        <v>2516</v>
      </c>
      <c r="C21" s="249" t="s">
        <v>426</v>
      </c>
      <c r="D21" s="252">
        <v>0</v>
      </c>
      <c r="E21" s="252">
        <v>0</v>
      </c>
      <c r="F21" s="454">
        <v>0</v>
      </c>
      <c r="I21" s="323"/>
    </row>
    <row r="22" spans="2:9" ht="18.75">
      <c r="B22" s="450">
        <v>2517</v>
      </c>
      <c r="C22" s="249" t="s">
        <v>427</v>
      </c>
      <c r="D22" s="252">
        <v>980629</v>
      </c>
      <c r="E22" s="252">
        <v>610974</v>
      </c>
      <c r="F22" s="454">
        <v>364903</v>
      </c>
      <c r="I22" s="323"/>
    </row>
    <row r="23" spans="2:9" ht="21">
      <c r="B23" s="450">
        <v>2590</v>
      </c>
      <c r="C23" s="243" t="s">
        <v>428</v>
      </c>
      <c r="D23" s="252">
        <f>SUM(D15:D22)+D9+D14</f>
        <v>9602593.412832</v>
      </c>
      <c r="E23" s="252">
        <f>SUM(E15:E22)+E9+E14</f>
        <v>8243706.819337999</v>
      </c>
      <c r="F23" s="252">
        <f>SUM(F15:F22)+F9+F14</f>
        <v>6434294.584511</v>
      </c>
      <c r="I23" s="323"/>
    </row>
    <row r="24" spans="2:9" ht="18.75">
      <c r="B24" s="450">
        <v>26</v>
      </c>
      <c r="C24" s="249" t="s">
        <v>385</v>
      </c>
      <c r="D24" s="252">
        <v>37226731.165168</v>
      </c>
      <c r="E24" s="252">
        <v>32592155.82062</v>
      </c>
      <c r="F24" s="454">
        <v>29490373.188</v>
      </c>
      <c r="I24" s="323"/>
    </row>
    <row r="25" spans="2:9" ht="19.5">
      <c r="B25" s="448"/>
      <c r="C25" s="253" t="s">
        <v>429</v>
      </c>
      <c r="D25" s="254">
        <v>0</v>
      </c>
      <c r="E25" s="254"/>
      <c r="F25" s="455">
        <v>0</v>
      </c>
      <c r="I25" s="323"/>
    </row>
    <row r="26" spans="2:9" ht="18.75">
      <c r="B26" s="450">
        <v>2611</v>
      </c>
      <c r="C26" s="255" t="s">
        <v>430</v>
      </c>
      <c r="D26" s="252">
        <v>17383850.188</v>
      </c>
      <c r="E26" s="252">
        <v>17383850.188</v>
      </c>
      <c r="F26" s="454">
        <v>17383850.188</v>
      </c>
      <c r="I26" s="323"/>
    </row>
    <row r="27" spans="2:9" ht="18.75">
      <c r="B27" s="450">
        <v>2612</v>
      </c>
      <c r="C27" s="247" t="s">
        <v>431</v>
      </c>
      <c r="D27" s="252">
        <v>0</v>
      </c>
      <c r="E27" s="252">
        <v>0</v>
      </c>
      <c r="F27" s="454">
        <v>0</v>
      </c>
      <c r="I27" s="323"/>
    </row>
    <row r="28" spans="2:9" ht="18.75">
      <c r="B28" s="450">
        <v>2613</v>
      </c>
      <c r="C28" s="247" t="s">
        <v>215</v>
      </c>
      <c r="D28" s="252">
        <v>5850968.469404</v>
      </c>
      <c r="E28" s="252">
        <v>2675882.90762</v>
      </c>
      <c r="F28" s="454">
        <v>794416.275</v>
      </c>
      <c r="I28" s="323"/>
    </row>
    <row r="29" spans="2:9" ht="21.75" thickBot="1">
      <c r="B29" s="459">
        <v>2690</v>
      </c>
      <c r="C29" s="460" t="s">
        <v>432</v>
      </c>
      <c r="D29" s="461">
        <v>13991912.507764</v>
      </c>
      <c r="E29" s="461">
        <v>12532422.725</v>
      </c>
      <c r="F29" s="462">
        <v>11312106.725</v>
      </c>
      <c r="I29" s="323"/>
    </row>
    <row r="30" spans="2:9" ht="20.25" thickBot="1">
      <c r="B30" s="463">
        <v>90</v>
      </c>
      <c r="C30" s="464" t="s">
        <v>433</v>
      </c>
      <c r="D30" s="465">
        <f>D23/D29</f>
        <v>0.6862959875930897</v>
      </c>
      <c r="E30" s="465">
        <f>E23/E29</f>
        <v>0.657790357078623</v>
      </c>
      <c r="F30" s="465">
        <f>F23/F29</f>
        <v>0.5687971958654766</v>
      </c>
      <c r="I30" s="323"/>
    </row>
  </sheetData>
  <sheetProtection/>
  <mergeCells count="3">
    <mergeCell ref="B1:F1"/>
    <mergeCell ref="B2:F2"/>
    <mergeCell ref="B3:C3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1:AH84"/>
  <sheetViews>
    <sheetView rightToLeft="1" view="pageBreakPreview" zoomScale="60" zoomScaleNormal="70" zoomScalePageLayoutView="0" workbookViewId="0" topLeftCell="A13">
      <selection activeCell="B4" sqref="B4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46.140625" style="1" customWidth="1"/>
    <col min="4" max="4" width="17.8515625" style="1" customWidth="1"/>
    <col min="5" max="5" width="3.8515625" style="1" customWidth="1"/>
    <col min="6" max="6" width="12.28125" style="1" bestFit="1" customWidth="1"/>
    <col min="7" max="7" width="14.00390625" style="1" bestFit="1" customWidth="1"/>
    <col min="8" max="8" width="18.7109375" style="1" bestFit="1" customWidth="1"/>
    <col min="9" max="10" width="17.28125" style="1" bestFit="1" customWidth="1"/>
    <col min="11" max="11" width="14.140625" style="1" bestFit="1" customWidth="1"/>
    <col min="12" max="12" width="18.7109375" style="1" bestFit="1" customWidth="1"/>
    <col min="13" max="13" width="10.8515625" style="1" bestFit="1" customWidth="1"/>
    <col min="14" max="14" width="13.7109375" style="1" customWidth="1"/>
    <col min="15" max="15" width="15.8515625" style="1" customWidth="1"/>
    <col min="16" max="16" width="17.28125" style="1" bestFit="1" customWidth="1"/>
    <col min="17" max="17" width="12.28125" style="1" bestFit="1" customWidth="1"/>
    <col min="18" max="18" width="15.8515625" style="1" bestFit="1" customWidth="1"/>
    <col min="19" max="19" width="17.28125" style="1" bestFit="1" customWidth="1"/>
    <col min="20" max="20" width="16.140625" style="1" bestFit="1" customWidth="1"/>
    <col min="21" max="21" width="17.28125" style="1" bestFit="1" customWidth="1"/>
    <col min="22" max="22" width="13.28125" style="1" bestFit="1" customWidth="1"/>
    <col min="23" max="23" width="21.28125" style="1" bestFit="1" customWidth="1"/>
    <col min="24" max="24" width="9.00390625" style="1" bestFit="1" customWidth="1"/>
    <col min="25" max="25" width="13.7109375" style="1" customWidth="1"/>
    <col min="26" max="26" width="17.28125" style="1" bestFit="1" customWidth="1"/>
    <col min="27" max="34" width="24.7109375" style="1" customWidth="1"/>
    <col min="35" max="35" width="9.140625" style="1" customWidth="1"/>
    <col min="36" max="36" width="12.28125" style="1" customWidth="1"/>
    <col min="37" max="16384" width="9.140625" style="1" customWidth="1"/>
  </cols>
  <sheetData>
    <row r="1" spans="4:34" ht="3.75" customHeight="1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4:34" ht="9" customHeight="1"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3:34" s="189" customFormat="1" ht="51.75" customHeight="1">
      <c r="C3" s="1070" t="s">
        <v>585</v>
      </c>
      <c r="D3" s="1070"/>
      <c r="E3" s="1070"/>
      <c r="F3" s="1070"/>
      <c r="G3" s="1070"/>
      <c r="H3" s="1070"/>
      <c r="I3" s="303" t="s">
        <v>1100</v>
      </c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</row>
    <row r="4" spans="3:16" ht="24">
      <c r="C4" s="787" t="s">
        <v>1137</v>
      </c>
      <c r="D4" s="784"/>
      <c r="E4" s="784"/>
      <c r="F4" s="784"/>
      <c r="G4" s="784"/>
      <c r="H4" s="757"/>
      <c r="I4" s="758"/>
      <c r="J4" s="758"/>
      <c r="K4" s="758"/>
      <c r="L4" s="758"/>
      <c r="M4" s="758"/>
      <c r="N4" s="758"/>
      <c r="O4" s="758"/>
      <c r="P4" s="758"/>
    </row>
    <row r="5" spans="3:16" ht="20.25">
      <c r="C5" s="760"/>
      <c r="D5" s="760"/>
      <c r="E5" s="760"/>
      <c r="F5" s="760"/>
      <c r="G5" s="760"/>
      <c r="H5" s="760"/>
      <c r="I5" s="759"/>
      <c r="J5" s="759">
        <v>4587.06</v>
      </c>
      <c r="K5" s="759"/>
      <c r="L5" s="759"/>
      <c r="M5" s="759"/>
      <c r="N5" s="759"/>
      <c r="O5" s="759"/>
      <c r="P5" s="759"/>
    </row>
    <row r="6" spans="3:16" ht="20.25" thickBot="1">
      <c r="C6" s="761"/>
      <c r="D6" s="762" t="s">
        <v>1138</v>
      </c>
      <c r="E6" s="761"/>
      <c r="F6" s="763" t="s">
        <v>629</v>
      </c>
      <c r="G6" s="763" t="s">
        <v>630</v>
      </c>
      <c r="H6" s="763" t="s">
        <v>121</v>
      </c>
      <c r="I6" s="763" t="s">
        <v>122</v>
      </c>
      <c r="J6" s="763" t="s">
        <v>631</v>
      </c>
      <c r="K6" s="763" t="s">
        <v>632</v>
      </c>
      <c r="L6" s="763" t="s">
        <v>633</v>
      </c>
      <c r="M6" s="763" t="s">
        <v>634</v>
      </c>
      <c r="N6" s="763" t="s">
        <v>635</v>
      </c>
      <c r="O6" s="763" t="s">
        <v>219</v>
      </c>
      <c r="P6" s="763" t="s">
        <v>220</v>
      </c>
    </row>
    <row r="7" spans="3:16" ht="22.5">
      <c r="C7" s="764" t="s">
        <v>636</v>
      </c>
      <c r="D7" s="765" t="s">
        <v>1139</v>
      </c>
      <c r="E7" s="766"/>
      <c r="F7" s="767">
        <v>4509881.83</v>
      </c>
      <c r="G7" s="767">
        <v>4643504.7</v>
      </c>
      <c r="H7" s="767">
        <v>5721</v>
      </c>
      <c r="I7" s="767">
        <v>2098429.1999999997</v>
      </c>
      <c r="J7" s="767">
        <v>964672.19</v>
      </c>
      <c r="K7" s="767">
        <v>58296478.2</v>
      </c>
      <c r="L7" s="767">
        <v>54255.05</v>
      </c>
      <c r="M7" s="767">
        <v>558025.22</v>
      </c>
      <c r="N7" s="767">
        <v>1408596</v>
      </c>
      <c r="O7" s="767">
        <v>50</v>
      </c>
      <c r="P7" s="767">
        <v>0</v>
      </c>
    </row>
    <row r="8" spans="3:16" ht="22.5">
      <c r="C8" s="764" t="s">
        <v>637</v>
      </c>
      <c r="D8" s="768">
        <v>27</v>
      </c>
      <c r="E8" s="766"/>
      <c r="F8" s="767">
        <v>99999.02</v>
      </c>
      <c r="G8" s="767">
        <v>1846131.28</v>
      </c>
      <c r="H8" s="767">
        <v>10129.76</v>
      </c>
      <c r="I8" s="767">
        <v>0</v>
      </c>
      <c r="J8" s="767">
        <v>94804738.65</v>
      </c>
      <c r="K8" s="767">
        <v>0</v>
      </c>
      <c r="L8" s="767">
        <v>0</v>
      </c>
      <c r="M8" s="767">
        <v>0</v>
      </c>
      <c r="N8" s="767">
        <v>0</v>
      </c>
      <c r="O8" s="767">
        <v>0</v>
      </c>
      <c r="P8" s="767">
        <v>1217.22</v>
      </c>
    </row>
    <row r="9" spans="3:16" ht="22.5">
      <c r="C9" s="764" t="s">
        <v>409</v>
      </c>
      <c r="D9" s="768"/>
      <c r="E9" s="766"/>
      <c r="F9" s="767">
        <v>0</v>
      </c>
      <c r="G9" s="767">
        <v>0</v>
      </c>
      <c r="H9" s="767">
        <v>0</v>
      </c>
      <c r="I9" s="767">
        <v>0</v>
      </c>
      <c r="J9" s="767">
        <v>0</v>
      </c>
      <c r="K9" s="767">
        <v>0</v>
      </c>
      <c r="L9" s="767">
        <v>0</v>
      </c>
      <c r="M9" s="767">
        <v>0</v>
      </c>
      <c r="N9" s="767">
        <v>0</v>
      </c>
      <c r="O9" s="767">
        <v>0</v>
      </c>
      <c r="P9" s="767">
        <v>0</v>
      </c>
    </row>
    <row r="10" spans="3:16" ht="22.5">
      <c r="C10" s="764" t="s">
        <v>638</v>
      </c>
      <c r="D10" s="768"/>
      <c r="E10" s="766"/>
      <c r="F10" s="767">
        <v>0</v>
      </c>
      <c r="G10" s="767">
        <v>0</v>
      </c>
      <c r="H10" s="767">
        <v>0</v>
      </c>
      <c r="I10" s="767">
        <v>0</v>
      </c>
      <c r="J10" s="767">
        <v>0</v>
      </c>
      <c r="K10" s="767">
        <v>0</v>
      </c>
      <c r="L10" s="767">
        <v>0</v>
      </c>
      <c r="M10" s="767">
        <v>0</v>
      </c>
      <c r="N10" s="767">
        <v>0</v>
      </c>
      <c r="O10" s="767">
        <v>0</v>
      </c>
      <c r="P10" s="767">
        <v>0</v>
      </c>
    </row>
    <row r="11" spans="3:16" ht="22.5">
      <c r="C11" s="764" t="s">
        <v>639</v>
      </c>
      <c r="D11" s="768">
        <v>30</v>
      </c>
      <c r="E11" s="766"/>
      <c r="F11" s="767">
        <v>0</v>
      </c>
      <c r="G11" s="767">
        <v>0</v>
      </c>
      <c r="H11" s="767">
        <v>0</v>
      </c>
      <c r="I11" s="767">
        <v>0</v>
      </c>
      <c r="J11" s="767">
        <v>0</v>
      </c>
      <c r="K11" s="767">
        <v>0</v>
      </c>
      <c r="L11" s="767">
        <v>0</v>
      </c>
      <c r="M11" s="767">
        <v>0</v>
      </c>
      <c r="N11" s="767">
        <v>0</v>
      </c>
      <c r="O11" s="767">
        <v>0</v>
      </c>
      <c r="P11" s="767">
        <v>0</v>
      </c>
    </row>
    <row r="12" spans="3:16" ht="22.5">
      <c r="C12" s="764" t="s">
        <v>640</v>
      </c>
      <c r="D12" s="768"/>
      <c r="E12" s="766"/>
      <c r="F12" s="767">
        <v>0</v>
      </c>
      <c r="G12" s="767">
        <v>0</v>
      </c>
      <c r="H12" s="767">
        <v>0</v>
      </c>
      <c r="I12" s="767">
        <v>0</v>
      </c>
      <c r="J12" s="767">
        <v>0</v>
      </c>
      <c r="K12" s="767">
        <v>0</v>
      </c>
      <c r="L12" s="767">
        <v>0</v>
      </c>
      <c r="M12" s="767">
        <v>0</v>
      </c>
      <c r="N12" s="767">
        <v>0</v>
      </c>
      <c r="O12" s="767">
        <v>0</v>
      </c>
      <c r="P12" s="767">
        <v>0</v>
      </c>
    </row>
    <row r="13" spans="3:16" ht="22.5">
      <c r="C13" s="764" t="s">
        <v>641</v>
      </c>
      <c r="D13" s="768"/>
      <c r="E13" s="766"/>
      <c r="F13" s="767">
        <v>0</v>
      </c>
      <c r="G13" s="767">
        <v>0</v>
      </c>
      <c r="H13" s="767">
        <v>0</v>
      </c>
      <c r="I13" s="767">
        <v>0</v>
      </c>
      <c r="J13" s="767">
        <v>0</v>
      </c>
      <c r="K13" s="767">
        <v>0</v>
      </c>
      <c r="L13" s="767">
        <v>0</v>
      </c>
      <c r="M13" s="767">
        <v>0</v>
      </c>
      <c r="N13" s="767">
        <v>0</v>
      </c>
      <c r="O13" s="767">
        <v>0</v>
      </c>
      <c r="P13" s="767">
        <v>0</v>
      </c>
    </row>
    <row r="14" spans="3:16" ht="22.5">
      <c r="C14" s="764" t="s">
        <v>642</v>
      </c>
      <c r="D14" s="769">
        <v>32</v>
      </c>
      <c r="E14" s="766"/>
      <c r="F14" s="767">
        <v>1111606.99</v>
      </c>
      <c r="G14" s="767">
        <v>3264.21</v>
      </c>
      <c r="H14" s="767">
        <v>0</v>
      </c>
      <c r="I14" s="767">
        <v>3064599.97</v>
      </c>
      <c r="J14" s="767">
        <v>0</v>
      </c>
      <c r="K14" s="767">
        <v>0</v>
      </c>
      <c r="L14" s="767">
        <v>0</v>
      </c>
      <c r="M14" s="767">
        <v>0</v>
      </c>
      <c r="N14" s="767">
        <v>0</v>
      </c>
      <c r="O14" s="767">
        <v>0</v>
      </c>
      <c r="P14" s="767">
        <v>0</v>
      </c>
    </row>
    <row r="15" spans="3:16" ht="22.5">
      <c r="C15" s="764" t="s">
        <v>643</v>
      </c>
      <c r="D15" s="768"/>
      <c r="E15" s="766"/>
      <c r="F15" s="767">
        <v>0</v>
      </c>
      <c r="G15" s="767">
        <v>0</v>
      </c>
      <c r="H15" s="767">
        <v>0</v>
      </c>
      <c r="I15" s="767">
        <v>0</v>
      </c>
      <c r="J15" s="767">
        <v>0</v>
      </c>
      <c r="K15" s="767">
        <v>0</v>
      </c>
      <c r="L15" s="767">
        <v>0</v>
      </c>
      <c r="M15" s="767">
        <v>0</v>
      </c>
      <c r="N15" s="767">
        <v>0</v>
      </c>
      <c r="O15" s="767">
        <v>0</v>
      </c>
      <c r="P15" s="767">
        <v>0</v>
      </c>
    </row>
    <row r="16" spans="3:16" ht="22.5">
      <c r="C16" s="764" t="s">
        <v>644</v>
      </c>
      <c r="D16" s="768"/>
      <c r="E16" s="766"/>
      <c r="F16" s="767">
        <v>0</v>
      </c>
      <c r="G16" s="767">
        <v>0</v>
      </c>
      <c r="H16" s="767">
        <v>0</v>
      </c>
      <c r="I16" s="767">
        <v>0</v>
      </c>
      <c r="J16" s="767">
        <v>0</v>
      </c>
      <c r="K16" s="767">
        <v>0</v>
      </c>
      <c r="L16" s="767">
        <v>0</v>
      </c>
      <c r="M16" s="767">
        <v>0</v>
      </c>
      <c r="N16" s="767">
        <v>0</v>
      </c>
      <c r="O16" s="767">
        <v>0</v>
      </c>
      <c r="P16" s="767">
        <v>0</v>
      </c>
    </row>
    <row r="17" spans="3:16" ht="22.5">
      <c r="C17" s="764" t="s">
        <v>645</v>
      </c>
      <c r="D17" s="768"/>
      <c r="E17" s="766"/>
      <c r="F17" s="767">
        <v>0</v>
      </c>
      <c r="G17" s="767">
        <v>0</v>
      </c>
      <c r="H17" s="767">
        <v>0</v>
      </c>
      <c r="I17" s="767">
        <v>0</v>
      </c>
      <c r="J17" s="767">
        <v>0</v>
      </c>
      <c r="K17" s="767">
        <v>0</v>
      </c>
      <c r="L17" s="767">
        <v>0</v>
      </c>
      <c r="M17" s="767">
        <v>0</v>
      </c>
      <c r="N17" s="767">
        <v>0</v>
      </c>
      <c r="O17" s="767">
        <v>0</v>
      </c>
      <c r="P17" s="767">
        <v>0</v>
      </c>
    </row>
    <row r="18" spans="3:16" ht="22.5">
      <c r="C18" s="764" t="s">
        <v>646</v>
      </c>
      <c r="D18" s="768"/>
      <c r="E18" s="766"/>
      <c r="F18" s="767">
        <v>0</v>
      </c>
      <c r="G18" s="767">
        <v>0</v>
      </c>
      <c r="H18" s="767">
        <v>0</v>
      </c>
      <c r="I18" s="767">
        <v>0</v>
      </c>
      <c r="J18" s="767">
        <v>0</v>
      </c>
      <c r="K18" s="767">
        <v>0</v>
      </c>
      <c r="L18" s="767">
        <v>0</v>
      </c>
      <c r="M18" s="767">
        <v>0</v>
      </c>
      <c r="N18" s="767">
        <v>0</v>
      </c>
      <c r="O18" s="767">
        <v>0</v>
      </c>
      <c r="P18" s="767">
        <v>0</v>
      </c>
    </row>
    <row r="19" spans="3:16" ht="24">
      <c r="C19" s="770" t="s">
        <v>647</v>
      </c>
      <c r="D19" s="771"/>
      <c r="E19" s="766"/>
      <c r="F19" s="772">
        <v>5721487.84</v>
      </c>
      <c r="G19" s="772">
        <v>6492900.19</v>
      </c>
      <c r="H19" s="772">
        <v>15850.76</v>
      </c>
      <c r="I19" s="772">
        <v>5163029.17</v>
      </c>
      <c r="J19" s="772">
        <v>95769410.84</v>
      </c>
      <c r="K19" s="772">
        <v>58296478.2</v>
      </c>
      <c r="L19" s="772">
        <v>54255.05</v>
      </c>
      <c r="M19" s="772">
        <v>558025.22</v>
      </c>
      <c r="N19" s="772">
        <v>1408596</v>
      </c>
      <c r="O19" s="772">
        <v>50</v>
      </c>
      <c r="P19" s="772">
        <v>1217.22</v>
      </c>
    </row>
    <row r="20" spans="3:16" ht="22.5">
      <c r="C20" s="764" t="s">
        <v>648</v>
      </c>
      <c r="D20" s="768" t="s">
        <v>1141</v>
      </c>
      <c r="E20" s="766"/>
      <c r="F20" s="767">
        <v>0</v>
      </c>
      <c r="G20" s="767">
        <v>0</v>
      </c>
      <c r="H20" s="767">
        <v>0</v>
      </c>
      <c r="I20" s="767">
        <v>0</v>
      </c>
      <c r="J20" s="767">
        <v>0</v>
      </c>
      <c r="K20" s="767">
        <v>0</v>
      </c>
      <c r="L20" s="767">
        <v>0</v>
      </c>
      <c r="M20" s="767">
        <v>0</v>
      </c>
      <c r="N20" s="767">
        <v>0</v>
      </c>
      <c r="O20" s="767">
        <v>0</v>
      </c>
      <c r="P20" s="767">
        <v>0</v>
      </c>
    </row>
    <row r="21" spans="3:16" ht="22.5">
      <c r="C21" s="764" t="s">
        <v>649</v>
      </c>
      <c r="D21" s="768" t="s">
        <v>1142</v>
      </c>
      <c r="E21" s="766"/>
      <c r="F21" s="767">
        <v>0</v>
      </c>
      <c r="G21" s="767">
        <v>3367026.89</v>
      </c>
      <c r="H21" s="767">
        <v>0</v>
      </c>
      <c r="I21" s="767">
        <v>0</v>
      </c>
      <c r="J21" s="767">
        <v>0</v>
      </c>
      <c r="K21" s="767">
        <v>0</v>
      </c>
      <c r="L21" s="767">
        <v>0</v>
      </c>
      <c r="M21" s="767">
        <v>0</v>
      </c>
      <c r="N21" s="767">
        <v>0</v>
      </c>
      <c r="O21" s="767">
        <v>0</v>
      </c>
      <c r="P21" s="767">
        <v>0</v>
      </c>
    </row>
    <row r="22" spans="3:16" ht="22.5">
      <c r="C22" s="764" t="s">
        <v>650</v>
      </c>
      <c r="D22" s="771"/>
      <c r="E22" s="766"/>
      <c r="F22" s="767">
        <v>0</v>
      </c>
      <c r="G22" s="767">
        <v>0</v>
      </c>
      <c r="H22" s="767">
        <v>0</v>
      </c>
      <c r="I22" s="767">
        <v>0</v>
      </c>
      <c r="J22" s="767">
        <v>0</v>
      </c>
      <c r="K22" s="767">
        <v>0</v>
      </c>
      <c r="L22" s="767">
        <v>0</v>
      </c>
      <c r="M22" s="767">
        <v>0</v>
      </c>
      <c r="N22" s="767">
        <v>0</v>
      </c>
      <c r="O22" s="767">
        <v>0</v>
      </c>
      <c r="P22" s="767">
        <v>0</v>
      </c>
    </row>
    <row r="23" spans="3:16" ht="24">
      <c r="C23" s="770" t="s">
        <v>651</v>
      </c>
      <c r="D23" s="771"/>
      <c r="E23" s="766"/>
      <c r="F23" s="772">
        <v>0</v>
      </c>
      <c r="G23" s="772">
        <v>3367026.89</v>
      </c>
      <c r="H23" s="772">
        <v>0</v>
      </c>
      <c r="I23" s="772">
        <v>0</v>
      </c>
      <c r="J23" s="772">
        <v>0</v>
      </c>
      <c r="K23" s="772">
        <v>0</v>
      </c>
      <c r="L23" s="772">
        <v>0</v>
      </c>
      <c r="M23" s="772">
        <v>0</v>
      </c>
      <c r="N23" s="772">
        <v>0</v>
      </c>
      <c r="O23" s="772">
        <v>0</v>
      </c>
      <c r="P23" s="772">
        <v>0</v>
      </c>
    </row>
    <row r="24" spans="3:16" ht="48">
      <c r="C24" s="770" t="s">
        <v>652</v>
      </c>
      <c r="D24" s="771"/>
      <c r="E24" s="766"/>
      <c r="F24" s="772">
        <v>5721487.84</v>
      </c>
      <c r="G24" s="772">
        <v>9859927.08</v>
      </c>
      <c r="H24" s="772">
        <v>15850.76</v>
      </c>
      <c r="I24" s="772">
        <v>5163029.17</v>
      </c>
      <c r="J24" s="772">
        <v>95769410.84</v>
      </c>
      <c r="K24" s="772">
        <v>58296478.2</v>
      </c>
      <c r="L24" s="772">
        <v>54255.05</v>
      </c>
      <c r="M24" s="772">
        <v>558025.22</v>
      </c>
      <c r="N24" s="772">
        <v>1408596</v>
      </c>
      <c r="O24" s="772">
        <v>50</v>
      </c>
      <c r="P24" s="772">
        <v>1217.22</v>
      </c>
    </row>
    <row r="25" spans="3:16" ht="45">
      <c r="C25" s="764" t="s">
        <v>653</v>
      </c>
      <c r="D25" s="771"/>
      <c r="E25" s="766"/>
      <c r="F25" s="772">
        <v>1430371.96</v>
      </c>
      <c r="G25" s="772">
        <v>2612880.6762</v>
      </c>
      <c r="H25" s="772">
        <v>4775.32676368</v>
      </c>
      <c r="I25" s="772">
        <v>347776.48186203</v>
      </c>
      <c r="J25" s="772">
        <v>3439462.62090776</v>
      </c>
      <c r="K25" s="772">
        <v>187481.4738912</v>
      </c>
      <c r="L25" s="772">
        <v>162.65663990000002</v>
      </c>
      <c r="M25" s="772">
        <v>7263.256263519999</v>
      </c>
      <c r="N25" s="772">
        <v>266.14294543200003</v>
      </c>
      <c r="O25" s="772">
        <v>32.1254</v>
      </c>
      <c r="P25" s="772">
        <v>325.84614234000003</v>
      </c>
    </row>
    <row r="26" spans="3:16" ht="22.5">
      <c r="C26" s="764" t="s">
        <v>1093</v>
      </c>
      <c r="D26" s="769">
        <v>43</v>
      </c>
      <c r="E26" s="766"/>
      <c r="F26" s="767">
        <v>0</v>
      </c>
      <c r="G26" s="767">
        <v>-1032377.47</v>
      </c>
      <c r="H26" s="767">
        <v>0</v>
      </c>
      <c r="I26" s="767">
        <v>-0.41</v>
      </c>
      <c r="J26" s="767">
        <v>-58953517.21</v>
      </c>
      <c r="K26" s="767">
        <v>0</v>
      </c>
      <c r="L26" s="767">
        <v>0</v>
      </c>
      <c r="M26" s="767">
        <v>0</v>
      </c>
      <c r="N26" s="767">
        <v>0</v>
      </c>
      <c r="O26" s="767">
        <v>0</v>
      </c>
      <c r="P26" s="767">
        <v>0</v>
      </c>
    </row>
    <row r="27" spans="3:16" ht="45">
      <c r="C27" s="764" t="s">
        <v>654</v>
      </c>
      <c r="D27" s="769">
        <v>42</v>
      </c>
      <c r="E27" s="766"/>
      <c r="F27" s="767">
        <v>-4175870.0799999996</v>
      </c>
      <c r="G27" s="767">
        <v>-2959391.34</v>
      </c>
      <c r="H27" s="767">
        <v>-1570.61</v>
      </c>
      <c r="I27" s="767">
        <v>-4826975.15</v>
      </c>
      <c r="J27" s="767">
        <v>-4301360.66</v>
      </c>
      <c r="K27" s="767">
        <v>-54050463.300000004</v>
      </c>
      <c r="L27" s="767">
        <v>0</v>
      </c>
      <c r="M27" s="767">
        <v>-526028.61</v>
      </c>
      <c r="N27" s="767">
        <v>-78947.8</v>
      </c>
      <c r="O27" s="767">
        <v>-50</v>
      </c>
      <c r="P27" s="767">
        <v>0</v>
      </c>
    </row>
    <row r="28" spans="3:16" ht="22.5">
      <c r="C28" s="764" t="s">
        <v>655</v>
      </c>
      <c r="D28" s="768"/>
      <c r="E28" s="766"/>
      <c r="F28" s="767">
        <v>0</v>
      </c>
      <c r="G28" s="767">
        <v>0</v>
      </c>
      <c r="H28" s="767">
        <v>0</v>
      </c>
      <c r="I28" s="767">
        <v>0</v>
      </c>
      <c r="J28" s="767">
        <v>0</v>
      </c>
      <c r="K28" s="767">
        <v>0</v>
      </c>
      <c r="L28" s="767">
        <v>0</v>
      </c>
      <c r="M28" s="767">
        <v>0</v>
      </c>
      <c r="N28" s="767">
        <v>0</v>
      </c>
      <c r="O28" s="767">
        <v>0</v>
      </c>
      <c r="P28" s="767">
        <v>0</v>
      </c>
    </row>
    <row r="29" spans="3:16" ht="22.5">
      <c r="C29" s="764" t="s">
        <v>656</v>
      </c>
      <c r="D29" s="768"/>
      <c r="E29" s="766"/>
      <c r="F29" s="767">
        <v>0</v>
      </c>
      <c r="G29" s="767">
        <v>0</v>
      </c>
      <c r="H29" s="767">
        <v>0</v>
      </c>
      <c r="I29" s="767">
        <v>0</v>
      </c>
      <c r="J29" s="767">
        <v>0</v>
      </c>
      <c r="K29" s="767">
        <v>0</v>
      </c>
      <c r="L29" s="767">
        <v>0</v>
      </c>
      <c r="M29" s="767">
        <v>0</v>
      </c>
      <c r="N29" s="767">
        <v>0</v>
      </c>
      <c r="O29" s="767">
        <v>0</v>
      </c>
      <c r="P29" s="767">
        <v>0</v>
      </c>
    </row>
    <row r="30" spans="3:16" ht="22.5">
      <c r="C30" s="764" t="s">
        <v>657</v>
      </c>
      <c r="D30" s="768"/>
      <c r="E30" s="766"/>
      <c r="F30" s="767">
        <v>0</v>
      </c>
      <c r="G30" s="767">
        <v>0</v>
      </c>
      <c r="H30" s="767">
        <v>0</v>
      </c>
      <c r="I30" s="767">
        <v>0</v>
      </c>
      <c r="J30" s="767">
        <v>0</v>
      </c>
      <c r="K30" s="767">
        <v>0</v>
      </c>
      <c r="L30" s="767">
        <v>0</v>
      </c>
      <c r="M30" s="767">
        <v>0</v>
      </c>
      <c r="N30" s="767">
        <v>0</v>
      </c>
      <c r="O30" s="767">
        <v>0</v>
      </c>
      <c r="P30" s="767">
        <v>0</v>
      </c>
    </row>
    <row r="31" spans="3:16" ht="22.5">
      <c r="C31" s="764" t="s">
        <v>658</v>
      </c>
      <c r="D31" s="768"/>
      <c r="E31" s="766"/>
      <c r="F31" s="767">
        <v>0</v>
      </c>
      <c r="G31" s="767">
        <v>0</v>
      </c>
      <c r="H31" s="767">
        <v>0</v>
      </c>
      <c r="I31" s="767">
        <v>0</v>
      </c>
      <c r="J31" s="767">
        <v>0</v>
      </c>
      <c r="K31" s="767">
        <v>0</v>
      </c>
      <c r="L31" s="767">
        <v>0</v>
      </c>
      <c r="M31" s="767">
        <v>0</v>
      </c>
      <c r="N31" s="767">
        <v>0</v>
      </c>
      <c r="O31" s="767">
        <v>0</v>
      </c>
      <c r="P31" s="767">
        <v>0</v>
      </c>
    </row>
    <row r="32" spans="3:16" ht="45">
      <c r="C32" s="764" t="s">
        <v>659</v>
      </c>
      <c r="D32" s="768"/>
      <c r="E32" s="766"/>
      <c r="F32" s="767">
        <v>0</v>
      </c>
      <c r="G32" s="767">
        <v>0</v>
      </c>
      <c r="H32" s="767">
        <v>0</v>
      </c>
      <c r="I32" s="767">
        <v>0</v>
      </c>
      <c r="J32" s="767">
        <v>0</v>
      </c>
      <c r="K32" s="767">
        <v>0</v>
      </c>
      <c r="L32" s="767">
        <v>0</v>
      </c>
      <c r="M32" s="767">
        <v>0</v>
      </c>
      <c r="N32" s="767">
        <v>0</v>
      </c>
      <c r="O32" s="767">
        <v>0</v>
      </c>
      <c r="P32" s="767">
        <v>0</v>
      </c>
    </row>
    <row r="33" spans="3:16" ht="45">
      <c r="C33" s="770" t="s">
        <v>660</v>
      </c>
      <c r="D33" s="771"/>
      <c r="E33" s="766"/>
      <c r="F33" s="772">
        <v>-4175870.0799999996</v>
      </c>
      <c r="G33" s="772">
        <v>-3991768.8099999996</v>
      </c>
      <c r="H33" s="772">
        <v>-1570.61</v>
      </c>
      <c r="I33" s="772">
        <v>-4826975.5600000005</v>
      </c>
      <c r="J33" s="772">
        <v>-63254877.870000005</v>
      </c>
      <c r="K33" s="772">
        <v>-54050463.300000004</v>
      </c>
      <c r="L33" s="772">
        <v>0</v>
      </c>
      <c r="M33" s="772">
        <v>-526028.61</v>
      </c>
      <c r="N33" s="772">
        <v>-78947.8</v>
      </c>
      <c r="O33" s="772">
        <v>-50</v>
      </c>
      <c r="P33" s="772">
        <v>0</v>
      </c>
    </row>
    <row r="34" spans="3:16" ht="22.5">
      <c r="C34" s="764" t="s">
        <v>661</v>
      </c>
      <c r="D34" s="768" t="s">
        <v>1141</v>
      </c>
      <c r="E34" s="766"/>
      <c r="F34" s="767">
        <v>0</v>
      </c>
      <c r="G34" s="767">
        <v>0</v>
      </c>
      <c r="H34" s="767">
        <v>0</v>
      </c>
      <c r="I34" s="767">
        <v>0</v>
      </c>
      <c r="J34" s="767">
        <v>0</v>
      </c>
      <c r="K34" s="767">
        <v>0</v>
      </c>
      <c r="L34" s="767">
        <v>0</v>
      </c>
      <c r="M34" s="767">
        <v>0</v>
      </c>
      <c r="N34" s="767">
        <v>0</v>
      </c>
      <c r="O34" s="767">
        <v>0</v>
      </c>
      <c r="P34" s="767">
        <v>0</v>
      </c>
    </row>
    <row r="35" spans="3:16" ht="22.5">
      <c r="C35" s="764" t="s">
        <v>662</v>
      </c>
      <c r="D35" s="768" t="s">
        <v>1142</v>
      </c>
      <c r="E35" s="766"/>
      <c r="F35" s="767">
        <v>0</v>
      </c>
      <c r="G35" s="767">
        <v>-3367026.89</v>
      </c>
      <c r="H35" s="767">
        <v>0</v>
      </c>
      <c r="I35" s="767">
        <v>0</v>
      </c>
      <c r="J35" s="767">
        <v>0</v>
      </c>
      <c r="K35" s="767">
        <v>0</v>
      </c>
      <c r="L35" s="767">
        <v>0</v>
      </c>
      <c r="M35" s="767">
        <v>0</v>
      </c>
      <c r="N35" s="767">
        <v>0</v>
      </c>
      <c r="O35" s="767">
        <v>0</v>
      </c>
      <c r="P35" s="767">
        <v>0</v>
      </c>
    </row>
    <row r="36" spans="3:16" ht="22.5">
      <c r="C36" s="764" t="s">
        <v>663</v>
      </c>
      <c r="D36" s="771"/>
      <c r="E36" s="766"/>
      <c r="F36" s="767">
        <v>0</v>
      </c>
      <c r="G36" s="767">
        <v>0</v>
      </c>
      <c r="H36" s="767">
        <v>0</v>
      </c>
      <c r="I36" s="767">
        <v>0</v>
      </c>
      <c r="J36" s="767">
        <v>0</v>
      </c>
      <c r="K36" s="767">
        <v>0</v>
      </c>
      <c r="L36" s="767">
        <v>0</v>
      </c>
      <c r="M36" s="767">
        <v>0</v>
      </c>
      <c r="N36" s="767">
        <v>0</v>
      </c>
      <c r="O36" s="767">
        <v>0</v>
      </c>
      <c r="P36" s="767">
        <v>0</v>
      </c>
    </row>
    <row r="37" spans="3:16" ht="24">
      <c r="C37" s="770" t="s">
        <v>664</v>
      </c>
      <c r="D37" s="771"/>
      <c r="E37" s="766"/>
      <c r="F37" s="772">
        <v>0</v>
      </c>
      <c r="G37" s="772">
        <v>-3367026.89</v>
      </c>
      <c r="H37" s="772">
        <v>0</v>
      </c>
      <c r="I37" s="772">
        <v>0</v>
      </c>
      <c r="J37" s="772">
        <v>0</v>
      </c>
      <c r="K37" s="772">
        <v>0</v>
      </c>
      <c r="L37" s="772">
        <v>0</v>
      </c>
      <c r="M37" s="772">
        <v>0</v>
      </c>
      <c r="N37" s="772">
        <v>0</v>
      </c>
      <c r="O37" s="772">
        <v>0</v>
      </c>
      <c r="P37" s="772">
        <v>0</v>
      </c>
    </row>
    <row r="38" spans="3:16" ht="45">
      <c r="C38" s="770" t="s">
        <v>665</v>
      </c>
      <c r="D38" s="771"/>
      <c r="E38" s="766"/>
      <c r="F38" s="772">
        <v>-4175870.0799999996</v>
      </c>
      <c r="G38" s="772">
        <v>-7358795.699999999</v>
      </c>
      <c r="H38" s="772">
        <v>-1570.61</v>
      </c>
      <c r="I38" s="772">
        <v>-4826975.5600000005</v>
      </c>
      <c r="J38" s="772">
        <v>-63254877.870000005</v>
      </c>
      <c r="K38" s="772">
        <v>-54050463.300000004</v>
      </c>
      <c r="L38" s="772">
        <v>0</v>
      </c>
      <c r="M38" s="772">
        <v>-526028.61</v>
      </c>
      <c r="N38" s="772">
        <v>-78947.8</v>
      </c>
      <c r="O38" s="772">
        <v>-50</v>
      </c>
      <c r="P38" s="772">
        <v>0</v>
      </c>
    </row>
    <row r="39" spans="3:16" ht="45">
      <c r="C39" s="764" t="s">
        <v>666</v>
      </c>
      <c r="D39" s="771"/>
      <c r="E39" s="766"/>
      <c r="F39" s="772">
        <v>-1043967.5199999999</v>
      </c>
      <c r="G39" s="772">
        <v>-1950080.8604999997</v>
      </c>
      <c r="H39" s="772">
        <v>-473.17453348</v>
      </c>
      <c r="I39" s="772">
        <v>-325140.24674604007</v>
      </c>
      <c r="J39" s="772">
        <v>-2271735.6838231804</v>
      </c>
      <c r="K39" s="772">
        <v>-173826.2899728</v>
      </c>
      <c r="L39" s="772">
        <v>0</v>
      </c>
      <c r="M39" s="772">
        <v>-6846.788387760001</v>
      </c>
      <c r="N39" s="772">
        <v>-14.9165552276</v>
      </c>
      <c r="O39" s="772">
        <v>-32.1254</v>
      </c>
      <c r="P39" s="772">
        <v>0</v>
      </c>
    </row>
    <row r="40" spans="3:16" ht="45.75" thickBot="1">
      <c r="C40" s="764" t="s">
        <v>1094</v>
      </c>
      <c r="D40" s="771"/>
      <c r="E40" s="766"/>
      <c r="F40" s="773">
        <v>1545617.7600000002</v>
      </c>
      <c r="G40" s="773">
        <v>2501131.380000001</v>
      </c>
      <c r="H40" s="773">
        <v>14280.15</v>
      </c>
      <c r="I40" s="773">
        <v>336053.6099999994</v>
      </c>
      <c r="J40" s="773">
        <v>32514532.97</v>
      </c>
      <c r="K40" s="773">
        <v>4246014.8999999985</v>
      </c>
      <c r="L40" s="773">
        <v>54255.05</v>
      </c>
      <c r="M40" s="773">
        <v>31996.609999999986</v>
      </c>
      <c r="N40" s="773">
        <v>1329648.2</v>
      </c>
      <c r="O40" s="773">
        <v>0</v>
      </c>
      <c r="P40" s="773">
        <v>1217.22</v>
      </c>
    </row>
    <row r="41" spans="3:16" ht="46.5" thickBot="1" thickTop="1">
      <c r="C41" s="774" t="s">
        <v>1095</v>
      </c>
      <c r="D41" s="771"/>
      <c r="E41" s="766"/>
      <c r="F41" s="773">
        <v>386404.44000000006</v>
      </c>
      <c r="G41" s="773">
        <v>662799.8157000003</v>
      </c>
      <c r="H41" s="773">
        <v>4302.152230199999</v>
      </c>
      <c r="I41" s="773">
        <v>22636.23511598996</v>
      </c>
      <c r="J41" s="773">
        <v>1167726.93708458</v>
      </c>
      <c r="K41" s="773">
        <v>13655.183918399996</v>
      </c>
      <c r="L41" s="773">
        <v>162.65663990000002</v>
      </c>
      <c r="M41" s="773">
        <v>416.4678757599998</v>
      </c>
      <c r="N41" s="773">
        <v>251.2263902044</v>
      </c>
      <c r="O41" s="773">
        <v>0</v>
      </c>
      <c r="P41" s="773">
        <v>325.84614234000003</v>
      </c>
    </row>
    <row r="42" spans="3:16" ht="46.5" thickBot="1" thickTop="1">
      <c r="C42" s="764" t="s">
        <v>1096</v>
      </c>
      <c r="D42" s="771"/>
      <c r="E42" s="766"/>
      <c r="F42" s="775">
        <v>0.011122436702145605</v>
      </c>
      <c r="G42" s="775">
        <v>0.0190783237281565</v>
      </c>
      <c r="H42" s="775">
        <v>0.00012383505702831478</v>
      </c>
      <c r="I42" s="775">
        <v>0.0006515714266960386</v>
      </c>
      <c r="J42" s="775">
        <v>0.03361236983486423</v>
      </c>
      <c r="K42" s="775">
        <v>0.00039305686753640965</v>
      </c>
      <c r="L42" s="775">
        <v>4.681980831978642E-06</v>
      </c>
      <c r="M42" s="775">
        <v>1.198779596481251E-05</v>
      </c>
      <c r="N42" s="775">
        <v>7.231411789566836E-06</v>
      </c>
      <c r="O42" s="775">
        <v>0</v>
      </c>
      <c r="P42" s="775">
        <v>9.379299815537774E-06</v>
      </c>
    </row>
    <row r="43" spans="3:16" ht="69" thickBot="1" thickTop="1">
      <c r="C43" s="774" t="s">
        <v>1097</v>
      </c>
      <c r="D43" s="771" t="s">
        <v>1140</v>
      </c>
      <c r="E43" s="766"/>
      <c r="F43" s="775">
        <v>0.022203823702746168</v>
      </c>
      <c r="G43" s="775">
        <v>0.03808623487353161</v>
      </c>
      <c r="H43" s="775">
        <v>0.0002472130746265157</v>
      </c>
      <c r="I43" s="775">
        <v>0.0013007380914395105</v>
      </c>
      <c r="J43" s="775">
        <v>0.06710068612041253</v>
      </c>
      <c r="K43" s="775">
        <v>0.0007846630756953209</v>
      </c>
      <c r="L43" s="775">
        <v>9.346681824931069E-06</v>
      </c>
      <c r="M43" s="775">
        <v>2.3931348436969895E-05</v>
      </c>
      <c r="N43" s="775">
        <v>1.4436134526755989E-05</v>
      </c>
      <c r="O43" s="775">
        <v>0</v>
      </c>
      <c r="P43" s="775">
        <v>1.8723983344335518E-05</v>
      </c>
    </row>
    <row r="44" spans="3:16" ht="23.25" thickTop="1">
      <c r="C44" s="774"/>
      <c r="D44" s="771"/>
      <c r="E44" s="766"/>
      <c r="F44" s="786"/>
      <c r="G44" s="786"/>
      <c r="H44" s="786"/>
      <c r="I44" s="786"/>
      <c r="J44" s="786"/>
      <c r="K44" s="786"/>
      <c r="L44" s="786"/>
      <c r="M44" s="786"/>
      <c r="N44" s="786"/>
      <c r="O44" s="786"/>
      <c r="P44" s="786"/>
    </row>
    <row r="45" spans="3:16" ht="26.25">
      <c r="C45" s="656" t="s">
        <v>1143</v>
      </c>
      <c r="D45" s="758"/>
      <c r="E45" s="758"/>
      <c r="F45" s="776"/>
      <c r="G45" s="776"/>
      <c r="H45" s="776"/>
      <c r="I45" s="776"/>
      <c r="J45" s="776"/>
      <c r="K45" s="776"/>
      <c r="L45" s="776"/>
      <c r="M45" s="776"/>
      <c r="N45" s="776"/>
      <c r="O45" s="776"/>
      <c r="P45" s="776"/>
    </row>
    <row r="46" spans="3:16" ht="24">
      <c r="C46" s="785" t="s">
        <v>1144</v>
      </c>
      <c r="D46" s="777"/>
      <c r="E46" s="777"/>
      <c r="F46" s="778"/>
      <c r="G46" s="778"/>
      <c r="H46" s="778"/>
      <c r="I46" s="776"/>
      <c r="J46" s="776"/>
      <c r="K46" s="776"/>
      <c r="L46" s="776"/>
      <c r="M46" s="776"/>
      <c r="N46" s="776"/>
      <c r="O46" s="776"/>
      <c r="P46" s="776"/>
    </row>
    <row r="47" spans="3:16" ht="24.75" thickBot="1">
      <c r="C47" s="779"/>
      <c r="D47" s="762" t="s">
        <v>1138</v>
      </c>
      <c r="E47" s="761"/>
      <c r="F47" s="780" t="s">
        <v>629</v>
      </c>
      <c r="G47" s="780" t="s">
        <v>630</v>
      </c>
      <c r="H47" s="780" t="s">
        <v>121</v>
      </c>
      <c r="I47" s="780" t="s">
        <v>122</v>
      </c>
      <c r="J47" s="780" t="s">
        <v>631</v>
      </c>
      <c r="K47" s="780" t="s">
        <v>632</v>
      </c>
      <c r="L47" s="780" t="s">
        <v>633</v>
      </c>
      <c r="M47" s="780" t="s">
        <v>634</v>
      </c>
      <c r="N47" s="780" t="s">
        <v>635</v>
      </c>
      <c r="O47" s="780" t="s">
        <v>219</v>
      </c>
      <c r="P47" s="780" t="s">
        <v>220</v>
      </c>
    </row>
    <row r="48" spans="3:16" ht="22.5">
      <c r="C48" s="764" t="s">
        <v>636</v>
      </c>
      <c r="D48" s="768">
        <v>26</v>
      </c>
      <c r="E48" s="766"/>
      <c r="F48" s="767">
        <v>2626776.83</v>
      </c>
      <c r="G48" s="767">
        <v>4768398.54</v>
      </c>
      <c r="H48" s="767">
        <v>8851</v>
      </c>
      <c r="I48" s="767">
        <v>2083911.21</v>
      </c>
      <c r="J48" s="767">
        <v>964672.19</v>
      </c>
      <c r="K48" s="767">
        <v>41382475.19</v>
      </c>
      <c r="L48" s="767">
        <v>54255.05</v>
      </c>
      <c r="M48" s="767">
        <v>558025.22</v>
      </c>
      <c r="N48" s="767">
        <v>1408596</v>
      </c>
      <c r="O48" s="767">
        <v>88</v>
      </c>
      <c r="P48" s="767">
        <v>0</v>
      </c>
    </row>
    <row r="49" spans="3:16" ht="22.5">
      <c r="C49" s="764" t="s">
        <v>637</v>
      </c>
      <c r="D49" s="768">
        <v>27</v>
      </c>
      <c r="E49" s="766"/>
      <c r="F49" s="767">
        <v>99999.02</v>
      </c>
      <c r="G49" s="767">
        <v>1846731.3800000001</v>
      </c>
      <c r="H49" s="767">
        <v>10214.51</v>
      </c>
      <c r="I49" s="767">
        <v>0</v>
      </c>
      <c r="J49" s="767">
        <v>94804738.65</v>
      </c>
      <c r="K49" s="767">
        <v>0</v>
      </c>
      <c r="L49" s="767">
        <v>0</v>
      </c>
      <c r="M49" s="767">
        <v>0</v>
      </c>
      <c r="N49" s="767">
        <v>0</v>
      </c>
      <c r="O49" s="767">
        <v>0</v>
      </c>
      <c r="P49" s="767">
        <v>1217.22</v>
      </c>
    </row>
    <row r="50" spans="3:16" ht="22.5">
      <c r="C50" s="764" t="s">
        <v>409</v>
      </c>
      <c r="D50" s="768"/>
      <c r="E50" s="766"/>
      <c r="F50" s="767">
        <v>0</v>
      </c>
      <c r="G50" s="767">
        <v>0</v>
      </c>
      <c r="H50" s="767">
        <v>0</v>
      </c>
      <c r="I50" s="767">
        <v>0</v>
      </c>
      <c r="J50" s="767">
        <v>0</v>
      </c>
      <c r="K50" s="767">
        <v>0</v>
      </c>
      <c r="L50" s="767">
        <v>0</v>
      </c>
      <c r="M50" s="767">
        <v>0</v>
      </c>
      <c r="N50" s="767">
        <v>0</v>
      </c>
      <c r="O50" s="767">
        <v>0</v>
      </c>
      <c r="P50" s="767">
        <v>0</v>
      </c>
    </row>
    <row r="51" spans="3:16" ht="22.5">
      <c r="C51" s="764" t="s">
        <v>638</v>
      </c>
      <c r="D51" s="768"/>
      <c r="E51" s="766"/>
      <c r="F51" s="767">
        <v>0</v>
      </c>
      <c r="G51" s="767">
        <v>0</v>
      </c>
      <c r="H51" s="767">
        <v>0</v>
      </c>
      <c r="I51" s="767">
        <v>0</v>
      </c>
      <c r="J51" s="767">
        <v>0</v>
      </c>
      <c r="K51" s="767">
        <v>0</v>
      </c>
      <c r="L51" s="767">
        <v>0</v>
      </c>
      <c r="M51" s="767">
        <v>0</v>
      </c>
      <c r="N51" s="767">
        <v>0</v>
      </c>
      <c r="O51" s="767">
        <v>0</v>
      </c>
      <c r="P51" s="767">
        <v>0</v>
      </c>
    </row>
    <row r="52" spans="3:16" ht="22.5">
      <c r="C52" s="764" t="s">
        <v>639</v>
      </c>
      <c r="D52" s="768">
        <v>30</v>
      </c>
      <c r="E52" s="766"/>
      <c r="F52" s="767">
        <v>0</v>
      </c>
      <c r="G52" s="767">
        <v>0</v>
      </c>
      <c r="H52" s="767">
        <v>0</v>
      </c>
      <c r="I52" s="767">
        <v>0</v>
      </c>
      <c r="J52" s="767">
        <v>0</v>
      </c>
      <c r="K52" s="767">
        <v>0</v>
      </c>
      <c r="L52" s="767">
        <v>0</v>
      </c>
      <c r="M52" s="767">
        <v>0</v>
      </c>
      <c r="N52" s="767">
        <v>0</v>
      </c>
      <c r="O52" s="767">
        <v>0</v>
      </c>
      <c r="P52" s="767">
        <v>0</v>
      </c>
    </row>
    <row r="53" spans="3:16" ht="22.5">
      <c r="C53" s="764" t="s">
        <v>640</v>
      </c>
      <c r="D53" s="768"/>
      <c r="E53" s="766"/>
      <c r="F53" s="767">
        <v>0</v>
      </c>
      <c r="G53" s="767">
        <v>0</v>
      </c>
      <c r="H53" s="767">
        <v>0</v>
      </c>
      <c r="I53" s="767">
        <v>0</v>
      </c>
      <c r="J53" s="767">
        <v>0</v>
      </c>
      <c r="K53" s="767">
        <v>0</v>
      </c>
      <c r="L53" s="767">
        <v>0</v>
      </c>
      <c r="M53" s="767">
        <v>0</v>
      </c>
      <c r="N53" s="767">
        <v>0</v>
      </c>
      <c r="O53" s="767">
        <v>0</v>
      </c>
      <c r="P53" s="767">
        <v>0</v>
      </c>
    </row>
    <row r="54" spans="3:16" ht="22.5">
      <c r="C54" s="764" t="s">
        <v>641</v>
      </c>
      <c r="D54" s="768"/>
      <c r="E54" s="766"/>
      <c r="F54" s="767">
        <v>0</v>
      </c>
      <c r="G54" s="767">
        <v>0</v>
      </c>
      <c r="H54" s="767">
        <v>0</v>
      </c>
      <c r="I54" s="767">
        <v>0</v>
      </c>
      <c r="J54" s="767">
        <v>0</v>
      </c>
      <c r="K54" s="767">
        <v>0</v>
      </c>
      <c r="L54" s="767">
        <v>0</v>
      </c>
      <c r="M54" s="767">
        <v>0</v>
      </c>
      <c r="N54" s="767">
        <v>0</v>
      </c>
      <c r="O54" s="767">
        <v>0</v>
      </c>
      <c r="P54" s="767">
        <v>0</v>
      </c>
    </row>
    <row r="55" spans="3:16" ht="22.5">
      <c r="C55" s="764" t="s">
        <v>642</v>
      </c>
      <c r="D55" s="769">
        <v>32</v>
      </c>
      <c r="E55" s="766"/>
      <c r="F55" s="767">
        <v>0</v>
      </c>
      <c r="G55" s="767">
        <v>1489.61</v>
      </c>
      <c r="H55" s="767">
        <v>0</v>
      </c>
      <c r="I55" s="767">
        <v>0</v>
      </c>
      <c r="J55" s="767">
        <v>0</v>
      </c>
      <c r="K55" s="767">
        <v>0</v>
      </c>
      <c r="L55" s="767">
        <v>0</v>
      </c>
      <c r="M55" s="767">
        <v>0</v>
      </c>
      <c r="N55" s="767">
        <v>0</v>
      </c>
      <c r="O55" s="767">
        <v>0</v>
      </c>
      <c r="P55" s="767">
        <v>0</v>
      </c>
    </row>
    <row r="56" spans="3:16" ht="22.5">
      <c r="C56" s="764" t="s">
        <v>643</v>
      </c>
      <c r="D56" s="768"/>
      <c r="E56" s="766"/>
      <c r="F56" s="767">
        <v>0</v>
      </c>
      <c r="G56" s="767">
        <v>0</v>
      </c>
      <c r="H56" s="767">
        <v>0</v>
      </c>
      <c r="I56" s="767">
        <v>0</v>
      </c>
      <c r="J56" s="767">
        <v>0</v>
      </c>
      <c r="K56" s="767">
        <v>0</v>
      </c>
      <c r="L56" s="767">
        <v>0</v>
      </c>
      <c r="M56" s="767">
        <v>0</v>
      </c>
      <c r="N56" s="767">
        <v>0</v>
      </c>
      <c r="O56" s="767">
        <v>0</v>
      </c>
      <c r="P56" s="767">
        <v>0</v>
      </c>
    </row>
    <row r="57" spans="3:16" ht="22.5">
      <c r="C57" s="764" t="s">
        <v>644</v>
      </c>
      <c r="D57" s="768"/>
      <c r="E57" s="766"/>
      <c r="F57" s="767">
        <v>0</v>
      </c>
      <c r="G57" s="767">
        <v>0</v>
      </c>
      <c r="H57" s="767">
        <v>0</v>
      </c>
      <c r="I57" s="767">
        <v>0</v>
      </c>
      <c r="J57" s="767">
        <v>0</v>
      </c>
      <c r="K57" s="767">
        <v>0</v>
      </c>
      <c r="L57" s="767">
        <v>0</v>
      </c>
      <c r="M57" s="767">
        <v>0</v>
      </c>
      <c r="N57" s="767">
        <v>0</v>
      </c>
      <c r="O57" s="767">
        <v>0</v>
      </c>
      <c r="P57" s="767">
        <v>0</v>
      </c>
    </row>
    <row r="58" spans="3:16" ht="22.5">
      <c r="C58" s="764" t="s">
        <v>645</v>
      </c>
      <c r="D58" s="768"/>
      <c r="E58" s="766"/>
      <c r="F58" s="767">
        <v>0</v>
      </c>
      <c r="G58" s="767">
        <v>0</v>
      </c>
      <c r="H58" s="767">
        <v>0</v>
      </c>
      <c r="I58" s="767">
        <v>0</v>
      </c>
      <c r="J58" s="767">
        <v>0</v>
      </c>
      <c r="K58" s="767">
        <v>0</v>
      </c>
      <c r="L58" s="767">
        <v>0</v>
      </c>
      <c r="M58" s="767">
        <v>0</v>
      </c>
      <c r="N58" s="767">
        <v>0</v>
      </c>
      <c r="O58" s="767">
        <v>0</v>
      </c>
      <c r="P58" s="767">
        <v>0</v>
      </c>
    </row>
    <row r="59" spans="3:16" ht="22.5">
      <c r="C59" s="764" t="s">
        <v>646</v>
      </c>
      <c r="D59" s="768"/>
      <c r="E59" s="766"/>
      <c r="F59" s="767">
        <v>0</v>
      </c>
      <c r="G59" s="767">
        <v>0</v>
      </c>
      <c r="H59" s="767">
        <v>0</v>
      </c>
      <c r="I59" s="767">
        <v>0</v>
      </c>
      <c r="J59" s="767">
        <v>0</v>
      </c>
      <c r="K59" s="767">
        <v>0</v>
      </c>
      <c r="L59" s="767">
        <v>0</v>
      </c>
      <c r="M59" s="767">
        <v>0</v>
      </c>
      <c r="N59" s="767">
        <v>0</v>
      </c>
      <c r="O59" s="767">
        <v>0</v>
      </c>
      <c r="P59" s="767">
        <v>0</v>
      </c>
    </row>
    <row r="60" spans="3:16" ht="22.5">
      <c r="C60" s="764" t="s">
        <v>647</v>
      </c>
      <c r="D60" s="771"/>
      <c r="E60" s="766"/>
      <c r="F60" s="772">
        <v>2726775.85</v>
      </c>
      <c r="G60" s="772">
        <v>6616619.53</v>
      </c>
      <c r="H60" s="772">
        <v>19065.510000000002</v>
      </c>
      <c r="I60" s="772">
        <v>2083911.21</v>
      </c>
      <c r="J60" s="772">
        <v>95769410.84</v>
      </c>
      <c r="K60" s="772">
        <v>41382475.19</v>
      </c>
      <c r="L60" s="772">
        <v>54255.05</v>
      </c>
      <c r="M60" s="772">
        <v>558025.22</v>
      </c>
      <c r="N60" s="772">
        <v>1408596</v>
      </c>
      <c r="O60" s="772">
        <v>88</v>
      </c>
      <c r="P60" s="772">
        <v>1217.22</v>
      </c>
    </row>
    <row r="61" spans="3:16" ht="22.5">
      <c r="C61" s="764" t="s">
        <v>648</v>
      </c>
      <c r="D61" s="768" t="s">
        <v>1141</v>
      </c>
      <c r="E61" s="766"/>
      <c r="F61" s="767">
        <v>0</v>
      </c>
      <c r="G61" s="767">
        <v>0</v>
      </c>
      <c r="H61" s="767">
        <v>0</v>
      </c>
      <c r="I61" s="767">
        <v>0</v>
      </c>
      <c r="J61" s="767">
        <v>0</v>
      </c>
      <c r="K61" s="767">
        <v>0</v>
      </c>
      <c r="L61" s="767">
        <v>0</v>
      </c>
      <c r="M61" s="767">
        <v>0</v>
      </c>
      <c r="N61" s="767">
        <v>0</v>
      </c>
      <c r="O61" s="767">
        <v>0</v>
      </c>
      <c r="P61" s="767">
        <v>0</v>
      </c>
    </row>
    <row r="62" spans="3:16" ht="22.5">
      <c r="C62" s="764" t="s">
        <v>649</v>
      </c>
      <c r="D62" s="768" t="s">
        <v>1142</v>
      </c>
      <c r="E62" s="766"/>
      <c r="F62" s="767">
        <v>0</v>
      </c>
      <c r="G62" s="767">
        <v>3541237.89</v>
      </c>
      <c r="H62" s="767">
        <v>0</v>
      </c>
      <c r="I62" s="767">
        <v>0</v>
      </c>
      <c r="J62" s="767">
        <v>14160</v>
      </c>
      <c r="K62" s="767">
        <v>0</v>
      </c>
      <c r="L62" s="767">
        <v>0</v>
      </c>
      <c r="M62" s="767">
        <v>0</v>
      </c>
      <c r="N62" s="767">
        <v>0</v>
      </c>
      <c r="O62" s="767">
        <v>0</v>
      </c>
      <c r="P62" s="767">
        <v>0</v>
      </c>
    </row>
    <row r="63" spans="3:16" ht="22.5">
      <c r="C63" s="764" t="s">
        <v>650</v>
      </c>
      <c r="D63" s="771"/>
      <c r="E63" s="766"/>
      <c r="F63" s="767">
        <v>0</v>
      </c>
      <c r="G63" s="767">
        <v>0</v>
      </c>
      <c r="H63" s="767">
        <v>0</v>
      </c>
      <c r="I63" s="767">
        <v>0</v>
      </c>
      <c r="J63" s="767">
        <v>0</v>
      </c>
      <c r="K63" s="767">
        <v>0</v>
      </c>
      <c r="L63" s="767">
        <v>0</v>
      </c>
      <c r="M63" s="767">
        <v>0</v>
      </c>
      <c r="N63" s="767">
        <v>0</v>
      </c>
      <c r="O63" s="767">
        <v>0</v>
      </c>
      <c r="P63" s="767">
        <v>0</v>
      </c>
    </row>
    <row r="64" spans="3:16" ht="22.5">
      <c r="C64" s="764" t="s">
        <v>651</v>
      </c>
      <c r="D64" s="771"/>
      <c r="E64" s="766"/>
      <c r="F64" s="772">
        <v>0</v>
      </c>
      <c r="G64" s="772">
        <v>3541237.89</v>
      </c>
      <c r="H64" s="772">
        <v>0</v>
      </c>
      <c r="I64" s="772">
        <v>0</v>
      </c>
      <c r="J64" s="772">
        <v>14160</v>
      </c>
      <c r="K64" s="772">
        <v>0</v>
      </c>
      <c r="L64" s="772">
        <v>0</v>
      </c>
      <c r="M64" s="772">
        <v>0</v>
      </c>
      <c r="N64" s="772">
        <v>0</v>
      </c>
      <c r="O64" s="772">
        <v>0</v>
      </c>
      <c r="P64" s="772">
        <v>0</v>
      </c>
    </row>
    <row r="65" spans="3:16" ht="22.5">
      <c r="C65" s="764" t="s">
        <v>652</v>
      </c>
      <c r="D65" s="771"/>
      <c r="E65" s="766"/>
      <c r="F65" s="772">
        <v>2726775.85</v>
      </c>
      <c r="G65" s="772">
        <v>10157857.42</v>
      </c>
      <c r="H65" s="772">
        <v>19065.510000000002</v>
      </c>
      <c r="I65" s="772">
        <v>2083911.21</v>
      </c>
      <c r="J65" s="772">
        <v>95783570.84</v>
      </c>
      <c r="K65" s="772">
        <v>41382475.19</v>
      </c>
      <c r="L65" s="772">
        <v>54255.05</v>
      </c>
      <c r="M65" s="772">
        <v>558025.22</v>
      </c>
      <c r="N65" s="772">
        <v>1408596</v>
      </c>
      <c r="O65" s="772">
        <v>88</v>
      </c>
      <c r="P65" s="772">
        <v>1217.22</v>
      </c>
    </row>
    <row r="66" spans="3:16" ht="37.5">
      <c r="C66" s="766" t="s">
        <v>653</v>
      </c>
      <c r="D66" s="771"/>
      <c r="E66" s="766"/>
      <c r="F66" s="772">
        <v>545355.17</v>
      </c>
      <c r="G66" s="772">
        <v>2234728.6324</v>
      </c>
      <c r="H66" s="772">
        <v>5001.150190140001</v>
      </c>
      <c r="I66" s="772">
        <v>113035.51185282</v>
      </c>
      <c r="J66" s="772">
        <v>3000037.22227964</v>
      </c>
      <c r="K66" s="772">
        <v>78502.55543543</v>
      </c>
      <c r="L66" s="772">
        <v>142.31099615</v>
      </c>
      <c r="M66" s="772">
        <v>7505.439209</v>
      </c>
      <c r="N66" s="772">
        <v>231.447817356</v>
      </c>
      <c r="O66" s="772">
        <v>45.588488</v>
      </c>
      <c r="P66" s="772">
        <v>259.53321396</v>
      </c>
    </row>
    <row r="67" spans="3:16" ht="22.5">
      <c r="C67" s="764" t="s">
        <v>1093</v>
      </c>
      <c r="D67" s="769">
        <v>43</v>
      </c>
      <c r="E67" s="766"/>
      <c r="F67" s="767">
        <v>0</v>
      </c>
      <c r="G67" s="767">
        <v>-1032377.47</v>
      </c>
      <c r="H67" s="767">
        <v>0</v>
      </c>
      <c r="I67" s="767">
        <v>-0.41</v>
      </c>
      <c r="J67" s="767">
        <v>-58953517.21</v>
      </c>
      <c r="K67" s="767">
        <v>0</v>
      </c>
      <c r="L67" s="767">
        <v>0</v>
      </c>
      <c r="M67" s="767">
        <v>0</v>
      </c>
      <c r="N67" s="767">
        <v>0</v>
      </c>
      <c r="O67" s="767">
        <v>0</v>
      </c>
      <c r="P67" s="767">
        <v>0</v>
      </c>
    </row>
    <row r="68" spans="3:16" ht="45">
      <c r="C68" s="764" t="s">
        <v>654</v>
      </c>
      <c r="D68" s="769">
        <v>42</v>
      </c>
      <c r="E68" s="766"/>
      <c r="F68" s="767">
        <v>-1360635.06</v>
      </c>
      <c r="G68" s="767">
        <v>-3177827.26</v>
      </c>
      <c r="H68" s="767">
        <v>-4700.61</v>
      </c>
      <c r="I68" s="767">
        <v>-765845.95</v>
      </c>
      <c r="J68" s="767">
        <v>-4315520.66</v>
      </c>
      <c r="K68" s="767">
        <v>-37132160.29</v>
      </c>
      <c r="L68" s="767">
        <v>0</v>
      </c>
      <c r="M68" s="767">
        <v>-526028.61</v>
      </c>
      <c r="N68" s="767">
        <v>-78947.8</v>
      </c>
      <c r="O68" s="767">
        <v>-88</v>
      </c>
      <c r="P68" s="767">
        <v>0</v>
      </c>
    </row>
    <row r="69" spans="3:16" ht="22.5">
      <c r="C69" s="764" t="s">
        <v>655</v>
      </c>
      <c r="D69" s="768"/>
      <c r="E69" s="766"/>
      <c r="F69" s="767">
        <v>0</v>
      </c>
      <c r="G69" s="767">
        <v>0</v>
      </c>
      <c r="H69" s="767">
        <v>0</v>
      </c>
      <c r="I69" s="767">
        <v>0</v>
      </c>
      <c r="J69" s="767">
        <v>0</v>
      </c>
      <c r="K69" s="767">
        <v>0</v>
      </c>
      <c r="L69" s="767">
        <v>0</v>
      </c>
      <c r="M69" s="767">
        <v>0</v>
      </c>
      <c r="N69" s="767">
        <v>0</v>
      </c>
      <c r="O69" s="767">
        <v>0</v>
      </c>
      <c r="P69" s="767">
        <v>0</v>
      </c>
    </row>
    <row r="70" spans="3:16" ht="22.5">
      <c r="C70" s="764" t="s">
        <v>656</v>
      </c>
      <c r="D70" s="768"/>
      <c r="E70" s="766"/>
      <c r="F70" s="767">
        <v>0</v>
      </c>
      <c r="G70" s="767">
        <v>0</v>
      </c>
      <c r="H70" s="767">
        <v>0</v>
      </c>
      <c r="I70" s="767">
        <v>0</v>
      </c>
      <c r="J70" s="767">
        <v>0</v>
      </c>
      <c r="K70" s="767">
        <v>0</v>
      </c>
      <c r="L70" s="767">
        <v>0</v>
      </c>
      <c r="M70" s="767">
        <v>0</v>
      </c>
      <c r="N70" s="767">
        <v>0</v>
      </c>
      <c r="O70" s="767">
        <v>0</v>
      </c>
      <c r="P70" s="767">
        <v>0</v>
      </c>
    </row>
    <row r="71" spans="3:16" ht="22.5">
      <c r="C71" s="764" t="s">
        <v>657</v>
      </c>
      <c r="D71" s="768"/>
      <c r="E71" s="766"/>
      <c r="F71" s="767">
        <v>0</v>
      </c>
      <c r="G71" s="767">
        <v>0</v>
      </c>
      <c r="H71" s="767">
        <v>0</v>
      </c>
      <c r="I71" s="767">
        <v>0</v>
      </c>
      <c r="J71" s="767">
        <v>0</v>
      </c>
      <c r="K71" s="767">
        <v>0</v>
      </c>
      <c r="L71" s="767">
        <v>0</v>
      </c>
      <c r="M71" s="767">
        <v>0</v>
      </c>
      <c r="N71" s="767">
        <v>0</v>
      </c>
      <c r="O71" s="767">
        <v>0</v>
      </c>
      <c r="P71" s="767">
        <v>0</v>
      </c>
    </row>
    <row r="72" spans="3:16" ht="22.5">
      <c r="C72" s="764" t="s">
        <v>658</v>
      </c>
      <c r="D72" s="768"/>
      <c r="E72" s="766"/>
      <c r="F72" s="767">
        <v>0</v>
      </c>
      <c r="G72" s="767">
        <v>0</v>
      </c>
      <c r="H72" s="767">
        <v>0</v>
      </c>
      <c r="I72" s="767">
        <v>0</v>
      </c>
      <c r="J72" s="767">
        <v>0</v>
      </c>
      <c r="K72" s="767">
        <v>0</v>
      </c>
      <c r="L72" s="767">
        <v>0</v>
      </c>
      <c r="M72" s="767">
        <v>0</v>
      </c>
      <c r="N72" s="767">
        <v>0</v>
      </c>
      <c r="O72" s="767">
        <v>0</v>
      </c>
      <c r="P72" s="767">
        <v>0</v>
      </c>
    </row>
    <row r="73" spans="3:16" ht="45">
      <c r="C73" s="764" t="s">
        <v>659</v>
      </c>
      <c r="D73" s="768"/>
      <c r="E73" s="766"/>
      <c r="F73" s="767">
        <v>0</v>
      </c>
      <c r="G73" s="767">
        <v>0</v>
      </c>
      <c r="H73" s="767">
        <v>0</v>
      </c>
      <c r="I73" s="767">
        <v>0</v>
      </c>
      <c r="J73" s="767">
        <v>0</v>
      </c>
      <c r="K73" s="767">
        <v>0</v>
      </c>
      <c r="L73" s="767">
        <v>0</v>
      </c>
      <c r="M73" s="767">
        <v>0</v>
      </c>
      <c r="N73" s="767">
        <v>0</v>
      </c>
      <c r="O73" s="767">
        <v>0</v>
      </c>
      <c r="P73" s="767">
        <v>0</v>
      </c>
    </row>
    <row r="74" spans="3:16" ht="45">
      <c r="C74" s="764" t="s">
        <v>660</v>
      </c>
      <c r="D74" s="771"/>
      <c r="E74" s="766"/>
      <c r="F74" s="772">
        <v>-1360635.06</v>
      </c>
      <c r="G74" s="772">
        <v>-4210204.7299999995</v>
      </c>
      <c r="H74" s="772">
        <v>-4700.61</v>
      </c>
      <c r="I74" s="772">
        <v>-765846.36</v>
      </c>
      <c r="J74" s="772">
        <v>-63269037.870000005</v>
      </c>
      <c r="K74" s="772">
        <v>-37132160.29</v>
      </c>
      <c r="L74" s="772">
        <v>0</v>
      </c>
      <c r="M74" s="772">
        <v>-526028.61</v>
      </c>
      <c r="N74" s="772">
        <v>-78947.8</v>
      </c>
      <c r="O74" s="772">
        <v>-88</v>
      </c>
      <c r="P74" s="772">
        <v>0</v>
      </c>
    </row>
    <row r="75" spans="3:16" ht="22.5">
      <c r="C75" s="764" t="s">
        <v>661</v>
      </c>
      <c r="D75" s="768" t="s">
        <v>1141</v>
      </c>
      <c r="E75" s="766"/>
      <c r="F75" s="767">
        <v>0</v>
      </c>
      <c r="G75" s="767">
        <v>0</v>
      </c>
      <c r="H75" s="767">
        <v>0</v>
      </c>
      <c r="I75" s="767">
        <v>0</v>
      </c>
      <c r="J75" s="767">
        <v>0</v>
      </c>
      <c r="K75" s="767">
        <v>0</v>
      </c>
      <c r="L75" s="767">
        <v>0</v>
      </c>
      <c r="M75" s="767">
        <v>0</v>
      </c>
      <c r="N75" s="767">
        <v>0</v>
      </c>
      <c r="O75" s="767">
        <v>0</v>
      </c>
      <c r="P75" s="767">
        <v>0</v>
      </c>
    </row>
    <row r="76" spans="3:16" ht="22.5">
      <c r="C76" s="764" t="s">
        <v>662</v>
      </c>
      <c r="D76" s="768" t="s">
        <v>1142</v>
      </c>
      <c r="E76" s="766"/>
      <c r="F76" s="767">
        <v>0</v>
      </c>
      <c r="G76" s="767">
        <v>-3541237.89</v>
      </c>
      <c r="H76" s="767">
        <v>0</v>
      </c>
      <c r="I76" s="767">
        <v>0</v>
      </c>
      <c r="J76" s="767">
        <v>-14160</v>
      </c>
      <c r="K76" s="767">
        <v>0</v>
      </c>
      <c r="L76" s="767">
        <v>0</v>
      </c>
      <c r="M76" s="767">
        <v>0</v>
      </c>
      <c r="N76" s="767">
        <v>0</v>
      </c>
      <c r="O76" s="767">
        <v>0</v>
      </c>
      <c r="P76" s="767">
        <v>0</v>
      </c>
    </row>
    <row r="77" spans="3:16" ht="22.5">
      <c r="C77" s="764" t="s">
        <v>663</v>
      </c>
      <c r="D77" s="771"/>
      <c r="E77" s="766"/>
      <c r="F77" s="767">
        <v>0</v>
      </c>
      <c r="G77" s="767">
        <v>0</v>
      </c>
      <c r="H77" s="767">
        <v>0</v>
      </c>
      <c r="I77" s="767">
        <v>0</v>
      </c>
      <c r="J77" s="767">
        <v>0</v>
      </c>
      <c r="K77" s="767">
        <v>0</v>
      </c>
      <c r="L77" s="767">
        <v>0</v>
      </c>
      <c r="M77" s="767">
        <v>0</v>
      </c>
      <c r="N77" s="767">
        <v>0</v>
      </c>
      <c r="O77" s="767">
        <v>0</v>
      </c>
      <c r="P77" s="767">
        <v>0</v>
      </c>
    </row>
    <row r="78" spans="3:16" ht="22.5">
      <c r="C78" s="764" t="s">
        <v>664</v>
      </c>
      <c r="D78" s="771"/>
      <c r="E78" s="766"/>
      <c r="F78" s="772">
        <v>0</v>
      </c>
      <c r="G78" s="772">
        <v>-3541237.89</v>
      </c>
      <c r="H78" s="772">
        <v>0</v>
      </c>
      <c r="I78" s="772">
        <v>0</v>
      </c>
      <c r="J78" s="772">
        <v>-14160</v>
      </c>
      <c r="K78" s="772">
        <v>0</v>
      </c>
      <c r="L78" s="772">
        <v>0</v>
      </c>
      <c r="M78" s="772">
        <v>0</v>
      </c>
      <c r="N78" s="772">
        <v>0</v>
      </c>
      <c r="O78" s="772">
        <v>0</v>
      </c>
      <c r="P78" s="772">
        <v>0</v>
      </c>
    </row>
    <row r="79" spans="3:16" ht="45">
      <c r="C79" s="764" t="s">
        <v>665</v>
      </c>
      <c r="D79" s="771"/>
      <c r="E79" s="766"/>
      <c r="F79" s="781">
        <v>-1360635.06</v>
      </c>
      <c r="G79" s="781">
        <v>-7751442.619999999</v>
      </c>
      <c r="H79" s="781">
        <v>-4700.61</v>
      </c>
      <c r="I79" s="781">
        <v>-765846.36</v>
      </c>
      <c r="J79" s="781">
        <v>-63283197.870000005</v>
      </c>
      <c r="K79" s="781">
        <v>-37132160.29</v>
      </c>
      <c r="L79" s="781">
        <v>0</v>
      </c>
      <c r="M79" s="781">
        <v>-526028.61</v>
      </c>
      <c r="N79" s="781">
        <v>-78947.8</v>
      </c>
      <c r="O79" s="781">
        <v>-88</v>
      </c>
      <c r="P79" s="781">
        <v>0</v>
      </c>
    </row>
    <row r="80" spans="3:16" ht="45.75" thickBot="1">
      <c r="C80" s="764" t="s">
        <v>666</v>
      </c>
      <c r="D80" s="771"/>
      <c r="E80" s="766"/>
      <c r="F80" s="773">
        <v>-272127.012</v>
      </c>
      <c r="G80" s="773">
        <v>-1705317.3763999997</v>
      </c>
      <c r="H80" s="773">
        <v>-1233.03581154</v>
      </c>
      <c r="I80" s="773">
        <v>-41541.03825912</v>
      </c>
      <c r="J80" s="773">
        <v>-1982093.0404862703</v>
      </c>
      <c r="K80" s="773">
        <v>-70439.70807013</v>
      </c>
      <c r="L80" s="773">
        <v>0</v>
      </c>
      <c r="M80" s="773">
        <v>-7075.0848045</v>
      </c>
      <c r="N80" s="773">
        <v>-12.971991965800001</v>
      </c>
      <c r="O80" s="773">
        <v>-45.588488</v>
      </c>
      <c r="P80" s="773">
        <v>0</v>
      </c>
    </row>
    <row r="81" spans="3:16" ht="39" thickBot="1" thickTop="1">
      <c r="C81" s="766" t="s">
        <v>811</v>
      </c>
      <c r="D81" s="771"/>
      <c r="E81" s="766"/>
      <c r="F81" s="773">
        <v>1366140.79</v>
      </c>
      <c r="G81" s="773">
        <v>2406414.8000000007</v>
      </c>
      <c r="H81" s="773">
        <v>14364.900000000001</v>
      </c>
      <c r="I81" s="773">
        <v>1318064.85</v>
      </c>
      <c r="J81" s="773">
        <v>32500372.97</v>
      </c>
      <c r="K81" s="773">
        <v>4250314.8999999985</v>
      </c>
      <c r="L81" s="773">
        <v>54255.05</v>
      </c>
      <c r="M81" s="773">
        <v>31996.609999999986</v>
      </c>
      <c r="N81" s="773">
        <v>1329648.2</v>
      </c>
      <c r="O81" s="773">
        <v>0</v>
      </c>
      <c r="P81" s="773">
        <v>1217.22</v>
      </c>
    </row>
    <row r="82" spans="3:16" ht="46.5" thickBot="1" thickTop="1">
      <c r="C82" s="764" t="s">
        <v>812</v>
      </c>
      <c r="D82" s="771"/>
      <c r="E82" s="766"/>
      <c r="F82" s="782">
        <v>273228.15800000005</v>
      </c>
      <c r="G82" s="782">
        <v>529411.2560000003</v>
      </c>
      <c r="H82" s="782">
        <v>3768.1143786000007</v>
      </c>
      <c r="I82" s="782">
        <v>71494.4735937</v>
      </c>
      <c r="J82" s="782">
        <v>1017944.1817933696</v>
      </c>
      <c r="K82" s="782">
        <v>8062.847365299996</v>
      </c>
      <c r="L82" s="782">
        <v>142.31099615</v>
      </c>
      <c r="M82" s="782">
        <v>430.3544044999999</v>
      </c>
      <c r="N82" s="782">
        <v>218.4758253902</v>
      </c>
      <c r="O82" s="782">
        <v>0</v>
      </c>
      <c r="P82" s="782">
        <v>259.53321396</v>
      </c>
    </row>
    <row r="83" spans="3:16" ht="46.5" thickBot="1" thickTop="1">
      <c r="C83" s="774" t="s">
        <v>813</v>
      </c>
      <c r="D83" s="771" t="s">
        <v>1140</v>
      </c>
      <c r="E83" s="766"/>
      <c r="F83" s="775">
        <v>0.007864720427640113</v>
      </c>
      <c r="G83" s="775">
        <v>0.015238808291807944</v>
      </c>
      <c r="H83" s="775">
        <v>0.0001084630747576897</v>
      </c>
      <c r="I83" s="775">
        <v>0.002057928622919417</v>
      </c>
      <c r="J83" s="775">
        <v>0.02930095660472781</v>
      </c>
      <c r="K83" s="775">
        <v>0.00023208457299199426</v>
      </c>
      <c r="L83" s="775">
        <v>4.096342802628411E-06</v>
      </c>
      <c r="M83" s="775">
        <v>1.2387511964253862E-05</v>
      </c>
      <c r="N83" s="775">
        <v>6.288705012943212E-06</v>
      </c>
      <c r="O83" s="775">
        <v>0</v>
      </c>
      <c r="P83" s="775">
        <v>7.470519087137073E-06</v>
      </c>
    </row>
    <row r="84" spans="3:16" ht="24" thickBot="1" thickTop="1">
      <c r="C84" s="758" t="s">
        <v>1097</v>
      </c>
      <c r="D84" s="783"/>
      <c r="E84" s="758"/>
      <c r="F84" s="775">
        <v>-0.017938602885526966</v>
      </c>
      <c r="G84" s="775">
        <v>0.03073520872279269</v>
      </c>
      <c r="H84" s="775">
        <v>0.0001779551145888732</v>
      </c>
      <c r="I84" s="775">
        <v>0.0006289538804875975</v>
      </c>
      <c r="J84" s="775">
        <v>0.04441044039814455</v>
      </c>
      <c r="K84" s="775">
        <v>0.0005127482439644546</v>
      </c>
      <c r="L84" s="775">
        <v>1.4381133491251505E-05</v>
      </c>
      <c r="M84" s="775">
        <v>3.7697153824364855E-05</v>
      </c>
      <c r="N84" s="775">
        <v>8.729735913129052E-06</v>
      </c>
      <c r="O84" s="775">
        <v>0</v>
      </c>
      <c r="P84" s="775">
        <v>1.1635703786034069E-05</v>
      </c>
    </row>
    <row r="85" ht="18.75" thickTop="1"/>
  </sheetData>
  <sheetProtection/>
  <mergeCells count="1">
    <mergeCell ref="C3:H3"/>
  </mergeCells>
  <printOptions horizontalCentered="1" verticalCentered="1"/>
  <pageMargins left="0" right="0" top="0" bottom="0" header="0" footer="0"/>
  <pageSetup horizontalDpi="600" verticalDpi="600" orientation="landscape" paperSize="9" scale="23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="96" zoomScaleNormal="96" zoomScalePageLayoutView="0" workbookViewId="0" topLeftCell="A1">
      <selection activeCell="B4" sqref="B4"/>
    </sheetView>
  </sheetViews>
  <sheetFormatPr defaultColWidth="9.140625" defaultRowHeight="12.75"/>
  <cols>
    <col min="1" max="1" width="11.421875" style="283" customWidth="1"/>
    <col min="2" max="2" width="77.00390625" style="283" customWidth="1"/>
    <col min="3" max="3" width="0.9921875" style="283" customWidth="1"/>
    <col min="4" max="4" width="21.00390625" style="292" customWidth="1"/>
    <col min="5" max="5" width="1.28515625" style="283" customWidth="1"/>
    <col min="6" max="6" width="21.00390625" style="283" customWidth="1"/>
    <col min="7" max="16384" width="9.140625" style="283" customWidth="1"/>
  </cols>
  <sheetData>
    <row r="1" spans="1:7" ht="50.25" customHeight="1" thickBot="1">
      <c r="A1" s="845" t="s">
        <v>269</v>
      </c>
      <c r="B1" s="1071"/>
      <c r="C1" s="1071"/>
      <c r="D1" s="1071"/>
      <c r="E1" s="846"/>
      <c r="F1" s="284" t="s">
        <v>1099</v>
      </c>
      <c r="G1" s="343"/>
    </row>
    <row r="2" spans="1:7" ht="21.75" customHeight="1">
      <c r="A2" s="286"/>
      <c r="B2" s="397" t="s">
        <v>504</v>
      </c>
      <c r="C2" s="285"/>
      <c r="D2" s="285"/>
      <c r="E2" s="285"/>
      <c r="F2" s="285"/>
      <c r="G2" s="285"/>
    </row>
    <row r="3" spans="1:7" s="288" customFormat="1" ht="24.75">
      <c r="A3" s="287"/>
      <c r="B3" s="398" t="s">
        <v>505</v>
      </c>
      <c r="C3" s="285"/>
      <c r="D3" s="285"/>
      <c r="E3" s="285"/>
      <c r="F3" s="285"/>
      <c r="G3" s="285"/>
    </row>
    <row r="4" spans="1:7" ht="9.75" customHeight="1">
      <c r="A4" s="289"/>
      <c r="B4" s="290"/>
      <c r="C4" s="290"/>
      <c r="D4" s="290"/>
      <c r="E4" s="290"/>
      <c r="F4" s="290"/>
      <c r="G4" s="285"/>
    </row>
    <row r="5" spans="1:7" ht="30">
      <c r="A5" s="289"/>
      <c r="B5" s="363" t="s">
        <v>411</v>
      </c>
      <c r="C5" s="329"/>
      <c r="D5" s="364">
        <v>1401</v>
      </c>
      <c r="E5" s="365"/>
      <c r="F5" s="364">
        <v>1400</v>
      </c>
      <c r="G5" s="285"/>
    </row>
    <row r="6" spans="1:7" ht="27" customHeight="1">
      <c r="A6" s="289"/>
      <c r="B6" s="328"/>
      <c r="C6" s="366"/>
      <c r="D6" s="367" t="s">
        <v>35</v>
      </c>
      <c r="E6" s="368"/>
      <c r="F6" s="367" t="s">
        <v>35</v>
      </c>
      <c r="G6" s="285"/>
    </row>
    <row r="7" spans="1:7" ht="26.25">
      <c r="A7" s="289"/>
      <c r="B7" s="369" t="s">
        <v>506</v>
      </c>
      <c r="C7" s="370"/>
      <c r="D7" s="371"/>
      <c r="E7" s="331"/>
      <c r="F7" s="371"/>
      <c r="G7" s="285"/>
    </row>
    <row r="8" spans="1:7" ht="24.75">
      <c r="A8" s="289"/>
      <c r="B8" s="372" t="s">
        <v>815</v>
      </c>
      <c r="C8" s="331"/>
      <c r="D8" s="373">
        <v>8000000</v>
      </c>
      <c r="E8" s="374"/>
      <c r="F8" s="373">
        <v>8000000</v>
      </c>
      <c r="G8" s="285"/>
    </row>
    <row r="9" spans="1:7" ht="24.75">
      <c r="A9" s="289"/>
      <c r="B9" s="375" t="s">
        <v>507</v>
      </c>
      <c r="C9" s="331"/>
      <c r="D9" s="373">
        <v>814492</v>
      </c>
      <c r="E9" s="374"/>
      <c r="F9" s="373">
        <v>850865</v>
      </c>
      <c r="G9" s="285"/>
    </row>
    <row r="10" spans="1:7" ht="24.75">
      <c r="A10" s="289"/>
      <c r="B10" s="375" t="s">
        <v>508</v>
      </c>
      <c r="C10" s="331"/>
      <c r="D10" s="373">
        <v>15364848</v>
      </c>
      <c r="E10" s="374"/>
      <c r="F10" s="373">
        <v>6951934</v>
      </c>
      <c r="G10" s="285"/>
    </row>
    <row r="11" spans="1:7" ht="24.75">
      <c r="A11" s="289"/>
      <c r="B11" s="375" t="s">
        <v>509</v>
      </c>
      <c r="C11" s="331"/>
      <c r="D11" s="373">
        <v>6591699</v>
      </c>
      <c r="E11" s="374"/>
      <c r="F11" s="373">
        <v>4912779</v>
      </c>
      <c r="G11" s="285"/>
    </row>
    <row r="12" spans="1:7" ht="24.75">
      <c r="A12" s="289"/>
      <c r="B12" s="375" t="s">
        <v>510</v>
      </c>
      <c r="C12" s="331"/>
      <c r="D12" s="373">
        <v>0</v>
      </c>
      <c r="E12" s="374"/>
      <c r="F12" s="373">
        <v>0</v>
      </c>
      <c r="G12" s="285"/>
    </row>
    <row r="13" spans="1:7" ht="24.75">
      <c r="A13" s="289"/>
      <c r="B13" s="375" t="s">
        <v>511</v>
      </c>
      <c r="C13" s="331"/>
      <c r="D13" s="376">
        <v>1079134</v>
      </c>
      <c r="E13" s="374"/>
      <c r="F13" s="377">
        <v>714300</v>
      </c>
      <c r="G13" s="285"/>
    </row>
    <row r="14" spans="1:7" ht="26.25">
      <c r="A14" s="289"/>
      <c r="B14" s="369" t="s">
        <v>512</v>
      </c>
      <c r="C14" s="329"/>
      <c r="D14" s="378">
        <v>31850173</v>
      </c>
      <c r="E14" s="379"/>
      <c r="F14" s="373">
        <v>21429878</v>
      </c>
      <c r="G14" s="285"/>
    </row>
    <row r="15" spans="1:7" ht="26.25">
      <c r="A15" s="289"/>
      <c r="B15" s="369" t="s">
        <v>513</v>
      </c>
      <c r="C15" s="329"/>
      <c r="D15" s="380"/>
      <c r="E15" s="379"/>
      <c r="F15" s="373"/>
      <c r="G15" s="285"/>
    </row>
    <row r="16" spans="1:7" ht="24.75">
      <c r="A16" s="289"/>
      <c r="B16" s="381" t="s">
        <v>514</v>
      </c>
      <c r="C16" s="329"/>
      <c r="D16" s="382">
        <v>-1730662</v>
      </c>
      <c r="E16" s="374"/>
      <c r="F16" s="373">
        <v>-1799874</v>
      </c>
      <c r="G16" s="285"/>
    </row>
    <row r="17" spans="1:7" ht="51" customHeight="1">
      <c r="A17" s="289"/>
      <c r="B17" s="383" t="s">
        <v>816</v>
      </c>
      <c r="C17" s="329"/>
      <c r="D17" s="382">
        <v>-2364035</v>
      </c>
      <c r="E17" s="374"/>
      <c r="F17" s="373">
        <v>-2179811</v>
      </c>
      <c r="G17" s="285"/>
    </row>
    <row r="18" spans="1:7" ht="24.75">
      <c r="A18" s="289"/>
      <c r="B18" s="381" t="s">
        <v>1098</v>
      </c>
      <c r="C18" s="329"/>
      <c r="D18" s="373">
        <v>-400803</v>
      </c>
      <c r="E18" s="374"/>
      <c r="F18" s="373">
        <v>-282304</v>
      </c>
      <c r="G18" s="285"/>
    </row>
    <row r="19" spans="1:7" ht="24.75">
      <c r="A19" s="289"/>
      <c r="B19" s="371" t="s">
        <v>515</v>
      </c>
      <c r="C19" s="329"/>
      <c r="D19" s="373">
        <v>0</v>
      </c>
      <c r="E19" s="374"/>
      <c r="F19" s="373">
        <v>0</v>
      </c>
      <c r="G19" s="285"/>
    </row>
    <row r="20" spans="1:7" ht="24.75">
      <c r="A20" s="291"/>
      <c r="B20" s="383" t="s">
        <v>597</v>
      </c>
      <c r="C20" s="329"/>
      <c r="D20" s="373">
        <v>-2492923.5</v>
      </c>
      <c r="E20" s="374"/>
      <c r="F20" s="373">
        <v>-2505522</v>
      </c>
      <c r="G20" s="285"/>
    </row>
    <row r="21" spans="1:7" ht="24.75">
      <c r="A21" s="289"/>
      <c r="B21" s="381" t="s">
        <v>516</v>
      </c>
      <c r="C21" s="329"/>
      <c r="D21" s="373">
        <v>0</v>
      </c>
      <c r="E21" s="374"/>
      <c r="F21" s="373">
        <v>-740132</v>
      </c>
      <c r="G21" s="285"/>
    </row>
    <row r="22" spans="1:7" ht="26.25">
      <c r="A22" s="289"/>
      <c r="B22" s="384" t="s">
        <v>517</v>
      </c>
      <c r="C22" s="329"/>
      <c r="D22" s="385">
        <v>-6988423.5</v>
      </c>
      <c r="E22" s="379"/>
      <c r="F22" s="386">
        <v>-7507643</v>
      </c>
      <c r="G22" s="285"/>
    </row>
    <row r="23" spans="1:7" ht="26.25">
      <c r="A23" s="289"/>
      <c r="B23" s="369" t="s">
        <v>518</v>
      </c>
      <c r="C23" s="329"/>
      <c r="D23" s="387">
        <v>24861749.5</v>
      </c>
      <c r="E23" s="379"/>
      <c r="F23" s="377">
        <v>13922235</v>
      </c>
      <c r="G23" s="285"/>
    </row>
    <row r="24" spans="1:7" ht="26.25">
      <c r="A24" s="321"/>
      <c r="B24" s="369" t="s">
        <v>519</v>
      </c>
      <c r="C24" s="370"/>
      <c r="D24" s="373"/>
      <c r="E24" s="374"/>
      <c r="F24" s="373"/>
      <c r="G24" s="285"/>
    </row>
    <row r="25" spans="1:7" ht="47.25" customHeight="1">
      <c r="A25" s="321"/>
      <c r="B25" s="371" t="s">
        <v>520</v>
      </c>
      <c r="C25" s="370"/>
      <c r="D25" s="373">
        <v>0</v>
      </c>
      <c r="E25" s="374"/>
      <c r="F25" s="373">
        <v>0</v>
      </c>
      <c r="G25" s="285"/>
    </row>
    <row r="26" spans="1:7" ht="24.75">
      <c r="A26" s="289"/>
      <c r="B26" s="372" t="s">
        <v>817</v>
      </c>
      <c r="C26" s="331"/>
      <c r="D26" s="788">
        <v>4549429.4375</v>
      </c>
      <c r="E26" s="374"/>
      <c r="F26" s="373">
        <v>3260924.725</v>
      </c>
      <c r="G26" s="285"/>
    </row>
    <row r="27" spans="1:7" ht="24.75">
      <c r="A27" s="289"/>
      <c r="B27" s="372" t="s">
        <v>521</v>
      </c>
      <c r="C27" s="331"/>
      <c r="D27" s="373">
        <v>7822732.5</v>
      </c>
      <c r="E27" s="374"/>
      <c r="F27" s="373">
        <v>7822732.5</v>
      </c>
      <c r="G27" s="285"/>
    </row>
    <row r="28" spans="1:7" ht="26.25">
      <c r="A28" s="289"/>
      <c r="B28" s="388" t="s">
        <v>522</v>
      </c>
      <c r="C28" s="329"/>
      <c r="D28" s="389">
        <v>12372161.9375</v>
      </c>
      <c r="E28" s="379"/>
      <c r="F28" s="390">
        <v>11083657.225</v>
      </c>
      <c r="G28" s="285"/>
    </row>
    <row r="29" spans="1:7" ht="24.75">
      <c r="A29" s="322"/>
      <c r="B29" s="388" t="s">
        <v>513</v>
      </c>
      <c r="C29" s="331"/>
      <c r="D29" s="373"/>
      <c r="E29" s="374"/>
      <c r="F29" s="373"/>
      <c r="G29" s="285"/>
    </row>
    <row r="30" spans="1:7" ht="24.75">
      <c r="A30" s="289"/>
      <c r="B30" s="375" t="s">
        <v>598</v>
      </c>
      <c r="C30" s="331"/>
      <c r="D30" s="373">
        <v>-2492923.5</v>
      </c>
      <c r="E30" s="374"/>
      <c r="F30" s="373">
        <v>-2505522</v>
      </c>
      <c r="G30" s="285"/>
    </row>
    <row r="31" spans="1:7" ht="26.25">
      <c r="A31" s="289"/>
      <c r="B31" s="388" t="s">
        <v>818</v>
      </c>
      <c r="C31" s="329"/>
      <c r="D31" s="389">
        <v>9879238.4375</v>
      </c>
      <c r="E31" s="379"/>
      <c r="F31" s="390">
        <v>8578135.225</v>
      </c>
      <c r="G31" s="285"/>
    </row>
    <row r="32" spans="1:7" ht="26.25">
      <c r="A32" s="289"/>
      <c r="B32" s="391" t="s">
        <v>523</v>
      </c>
      <c r="C32" s="329"/>
      <c r="D32" s="373"/>
      <c r="E32" s="379"/>
      <c r="F32" s="373"/>
      <c r="G32" s="285"/>
    </row>
    <row r="33" spans="1:7" ht="24.75">
      <c r="A33" s="289"/>
      <c r="B33" s="375" t="s">
        <v>524</v>
      </c>
      <c r="C33" s="331"/>
      <c r="D33" s="373">
        <v>0</v>
      </c>
      <c r="E33" s="374"/>
      <c r="F33" s="373">
        <v>0</v>
      </c>
      <c r="G33" s="285"/>
    </row>
    <row r="34" spans="1:7" ht="26.25">
      <c r="A34" s="289"/>
      <c r="B34" s="369" t="s">
        <v>525</v>
      </c>
      <c r="C34" s="331"/>
      <c r="D34" s="385">
        <v>9879238.4375</v>
      </c>
      <c r="E34" s="379"/>
      <c r="F34" s="386">
        <v>8578135.225</v>
      </c>
      <c r="G34" s="285"/>
    </row>
    <row r="35" spans="1:7" ht="27" thickBot="1">
      <c r="A35" s="289"/>
      <c r="B35" s="369" t="s">
        <v>526</v>
      </c>
      <c r="C35" s="331"/>
      <c r="D35" s="392">
        <v>34740988</v>
      </c>
      <c r="E35" s="379"/>
      <c r="F35" s="393">
        <v>22500370.225</v>
      </c>
      <c r="G35" s="285"/>
    </row>
    <row r="36" spans="1:7" ht="20.25" customHeight="1" thickTop="1">
      <c r="A36" s="289"/>
      <c r="B36" s="391"/>
      <c r="C36" s="331"/>
      <c r="D36" s="394"/>
      <c r="E36" s="395"/>
      <c r="F36" s="396"/>
      <c r="G36" s="285"/>
    </row>
    <row r="37" spans="2:6" ht="20.25">
      <c r="B37" s="1072" t="s">
        <v>669</v>
      </c>
      <c r="C37" s="1072"/>
      <c r="D37" s="1072"/>
      <c r="E37" s="1072"/>
      <c r="F37" s="1072"/>
    </row>
  </sheetData>
  <sheetProtection/>
  <mergeCells count="2">
    <mergeCell ref="A1:E1"/>
    <mergeCell ref="B37:F3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68"/>
  <sheetViews>
    <sheetView rightToLeft="1" zoomScale="63" zoomScaleNormal="63" zoomScalePageLayoutView="0" workbookViewId="0" topLeftCell="A1">
      <selection activeCell="B4" sqref="B4"/>
    </sheetView>
  </sheetViews>
  <sheetFormatPr defaultColWidth="9.28125" defaultRowHeight="12.75"/>
  <cols>
    <col min="1" max="1" width="104.7109375" style="283" customWidth="1"/>
    <col min="2" max="2" width="23.00390625" style="292" customWidth="1"/>
    <col min="3" max="3" width="8.7109375" style="283" customWidth="1"/>
    <col min="4" max="4" width="25.421875" style="292" customWidth="1"/>
    <col min="5" max="5" width="11.421875" style="283" customWidth="1"/>
    <col min="6" max="6" width="24.57421875" style="283" bestFit="1" customWidth="1"/>
    <col min="7" max="7" width="22.140625" style="283" bestFit="1" customWidth="1"/>
    <col min="8" max="8" width="19.7109375" style="283" bestFit="1" customWidth="1"/>
    <col min="9" max="9" width="16.8515625" style="283" bestFit="1" customWidth="1"/>
    <col min="10" max="16384" width="9.28125" style="283" customWidth="1"/>
  </cols>
  <sheetData>
    <row r="1" spans="1:7" ht="58.5" customHeight="1" thickBot="1">
      <c r="A1" s="1080" t="s">
        <v>617</v>
      </c>
      <c r="B1" s="1081"/>
      <c r="C1" s="1081"/>
      <c r="D1" s="1081"/>
      <c r="E1" s="1082"/>
      <c r="F1" s="309" t="s">
        <v>1101</v>
      </c>
      <c r="G1" s="310"/>
    </row>
    <row r="2" spans="1:7" ht="27.75">
      <c r="A2" s="312" t="s">
        <v>671</v>
      </c>
      <c r="B2" s="313"/>
      <c r="C2" s="314"/>
      <c r="D2" s="313"/>
      <c r="E2" s="344"/>
      <c r="F2" s="311"/>
      <c r="G2" s="311"/>
    </row>
    <row r="3" spans="1:7" ht="31.5">
      <c r="A3" s="714" t="s">
        <v>1145</v>
      </c>
      <c r="B3" s="375"/>
      <c r="C3" s="326"/>
      <c r="D3" s="375"/>
      <c r="E3" s="326"/>
      <c r="F3" s="326"/>
      <c r="G3" s="326"/>
    </row>
    <row r="4" spans="1:7" ht="25.5" thickBot="1">
      <c r="A4" s="795"/>
      <c r="B4" s="794"/>
      <c r="C4" s="795"/>
      <c r="D4" s="794"/>
      <c r="E4" s="795"/>
      <c r="F4" s="795"/>
      <c r="G4" s="795"/>
    </row>
    <row r="5" spans="1:9" ht="30">
      <c r="A5" s="1076" t="s">
        <v>527</v>
      </c>
      <c r="B5" s="1073" t="s">
        <v>1092</v>
      </c>
      <c r="C5" s="1074"/>
      <c r="D5" s="1074"/>
      <c r="E5" s="1074"/>
      <c r="F5" s="1074"/>
      <c r="G5" s="1075"/>
      <c r="H5" s="1078" t="s">
        <v>814</v>
      </c>
      <c r="I5" s="1079"/>
    </row>
    <row r="6" spans="1:9" ht="42.75" thickBot="1">
      <c r="A6" s="1077"/>
      <c r="B6" s="807" t="s">
        <v>528</v>
      </c>
      <c r="C6" s="808" t="s">
        <v>529</v>
      </c>
      <c r="D6" s="809" t="s">
        <v>1102</v>
      </c>
      <c r="E6" s="808" t="s">
        <v>120</v>
      </c>
      <c r="F6" s="808" t="s">
        <v>530</v>
      </c>
      <c r="G6" s="810" t="s">
        <v>531</v>
      </c>
      <c r="H6" s="811" t="s">
        <v>530</v>
      </c>
      <c r="I6" s="812" t="s">
        <v>531</v>
      </c>
    </row>
    <row r="7" spans="1:9" ht="47.25" customHeight="1">
      <c r="A7" s="802"/>
      <c r="B7" s="803" t="s">
        <v>35</v>
      </c>
      <c r="C7" s="399" t="s">
        <v>532</v>
      </c>
      <c r="D7" s="804" t="s">
        <v>35</v>
      </c>
      <c r="E7" s="399" t="s">
        <v>532</v>
      </c>
      <c r="F7" s="400" t="s">
        <v>35</v>
      </c>
      <c r="G7" s="805" t="s">
        <v>35</v>
      </c>
      <c r="H7" s="806" t="s">
        <v>35</v>
      </c>
      <c r="I7" s="805" t="s">
        <v>35</v>
      </c>
    </row>
    <row r="8" spans="1:9" ht="27.75">
      <c r="A8" s="797" t="s">
        <v>533</v>
      </c>
      <c r="B8" s="789">
        <v>28092737</v>
      </c>
      <c r="C8" s="401">
        <v>100</v>
      </c>
      <c r="D8" s="715">
        <v>28092737</v>
      </c>
      <c r="E8" s="402">
        <v>0</v>
      </c>
      <c r="F8" s="715">
        <v>0</v>
      </c>
      <c r="G8" s="790">
        <v>0</v>
      </c>
      <c r="H8" s="789">
        <v>0</v>
      </c>
      <c r="I8" s="790">
        <v>0</v>
      </c>
    </row>
    <row r="9" spans="1:9" ht="27.75">
      <c r="A9" s="797" t="s">
        <v>534</v>
      </c>
      <c r="B9" s="789">
        <v>58121059</v>
      </c>
      <c r="C9" s="401">
        <v>100</v>
      </c>
      <c r="D9" s="715">
        <v>58121059</v>
      </c>
      <c r="E9" s="402">
        <v>0</v>
      </c>
      <c r="F9" s="715">
        <v>0</v>
      </c>
      <c r="G9" s="790">
        <v>0</v>
      </c>
      <c r="H9" s="789">
        <v>0</v>
      </c>
      <c r="I9" s="790">
        <v>0</v>
      </c>
    </row>
    <row r="10" spans="1:9" ht="27.75">
      <c r="A10" s="797" t="s">
        <v>535</v>
      </c>
      <c r="B10" s="789">
        <v>500174</v>
      </c>
      <c r="C10" s="401">
        <v>100</v>
      </c>
      <c r="D10" s="715">
        <v>500174</v>
      </c>
      <c r="E10" s="402">
        <v>0</v>
      </c>
      <c r="F10" s="715">
        <v>0</v>
      </c>
      <c r="G10" s="790">
        <v>0</v>
      </c>
      <c r="H10" s="789">
        <v>0</v>
      </c>
      <c r="I10" s="790">
        <v>0</v>
      </c>
    </row>
    <row r="11" spans="1:9" ht="27.75">
      <c r="A11" s="797" t="s">
        <v>599</v>
      </c>
      <c r="B11" s="789">
        <v>0</v>
      </c>
      <c r="C11" s="401">
        <v>100</v>
      </c>
      <c r="D11" s="715">
        <v>0</v>
      </c>
      <c r="E11" s="402">
        <v>0</v>
      </c>
      <c r="F11" s="715">
        <v>0</v>
      </c>
      <c r="G11" s="790">
        <v>0</v>
      </c>
      <c r="H11" s="789">
        <v>0</v>
      </c>
      <c r="I11" s="790">
        <v>0</v>
      </c>
    </row>
    <row r="12" spans="1:9" ht="27.75">
      <c r="A12" s="797" t="s">
        <v>1146</v>
      </c>
      <c r="B12" s="789">
        <v>0</v>
      </c>
      <c r="C12" s="401">
        <v>100</v>
      </c>
      <c r="D12" s="715">
        <v>0</v>
      </c>
      <c r="E12" s="402">
        <v>50</v>
      </c>
      <c r="F12" s="715">
        <v>0</v>
      </c>
      <c r="G12" s="790">
        <v>0</v>
      </c>
      <c r="H12" s="789">
        <v>0</v>
      </c>
      <c r="I12" s="790">
        <v>0</v>
      </c>
    </row>
    <row r="13" spans="1:9" ht="27.75">
      <c r="A13" s="797" t="s">
        <v>600</v>
      </c>
      <c r="B13" s="789">
        <v>38201213</v>
      </c>
      <c r="C13" s="401">
        <v>100</v>
      </c>
      <c r="D13" s="715">
        <v>38201213</v>
      </c>
      <c r="E13" s="402">
        <v>0</v>
      </c>
      <c r="F13" s="715">
        <v>0</v>
      </c>
      <c r="G13" s="790">
        <v>0</v>
      </c>
      <c r="H13" s="789">
        <v>0</v>
      </c>
      <c r="I13" s="790">
        <v>0</v>
      </c>
    </row>
    <row r="14" spans="1:9" ht="55.5">
      <c r="A14" s="797" t="s">
        <v>536</v>
      </c>
      <c r="B14" s="789">
        <v>3056280</v>
      </c>
      <c r="C14" s="401">
        <v>100</v>
      </c>
      <c r="D14" s="715">
        <v>3056280</v>
      </c>
      <c r="E14" s="402">
        <v>50</v>
      </c>
      <c r="F14" s="715">
        <v>1528140</v>
      </c>
      <c r="G14" s="790">
        <v>122251.2</v>
      </c>
      <c r="H14" s="791">
        <v>0</v>
      </c>
      <c r="I14" s="790">
        <v>0</v>
      </c>
    </row>
    <row r="15" spans="1:9" ht="55.5">
      <c r="A15" s="797" t="s">
        <v>1147</v>
      </c>
      <c r="B15" s="789">
        <v>374749</v>
      </c>
      <c r="C15" s="401">
        <v>100</v>
      </c>
      <c r="D15" s="715">
        <v>0</v>
      </c>
      <c r="E15" s="402">
        <v>100</v>
      </c>
      <c r="F15" s="715">
        <v>0</v>
      </c>
      <c r="G15" s="790">
        <v>0</v>
      </c>
      <c r="H15" s="789">
        <v>50118.81555487679</v>
      </c>
      <c r="I15" s="790">
        <v>4009.505244390143</v>
      </c>
    </row>
    <row r="16" spans="1:9" ht="55.5">
      <c r="A16" s="797" t="s">
        <v>1148</v>
      </c>
      <c r="B16" s="789">
        <v>10881818</v>
      </c>
      <c r="C16" s="401">
        <v>100</v>
      </c>
      <c r="D16" s="715">
        <v>5559067</v>
      </c>
      <c r="E16" s="402">
        <v>150</v>
      </c>
      <c r="F16" s="715">
        <v>8338600.5</v>
      </c>
      <c r="G16" s="790">
        <v>667088.04</v>
      </c>
      <c r="H16" s="789">
        <v>22803836.27228118</v>
      </c>
      <c r="I16" s="790">
        <v>1824306.9017824945</v>
      </c>
    </row>
    <row r="17" spans="1:9" ht="54">
      <c r="A17" s="798" t="s">
        <v>601</v>
      </c>
      <c r="B17" s="792">
        <v>0</v>
      </c>
      <c r="C17" s="717">
        <v>100</v>
      </c>
      <c r="D17" s="716">
        <v>0</v>
      </c>
      <c r="E17" s="718">
        <v>150</v>
      </c>
      <c r="F17" s="716">
        <v>0</v>
      </c>
      <c r="G17" s="793">
        <v>0</v>
      </c>
      <c r="H17" s="792">
        <v>0</v>
      </c>
      <c r="I17" s="793">
        <v>0</v>
      </c>
    </row>
    <row r="18" spans="1:9" ht="27">
      <c r="A18" s="799" t="s">
        <v>602</v>
      </c>
      <c r="B18" s="792">
        <v>1824423</v>
      </c>
      <c r="C18" s="717">
        <v>100</v>
      </c>
      <c r="D18" s="716">
        <v>1824423</v>
      </c>
      <c r="E18" s="718">
        <v>200</v>
      </c>
      <c r="F18" s="716">
        <v>3648846</v>
      </c>
      <c r="G18" s="793">
        <v>291907.68</v>
      </c>
      <c r="H18" s="792">
        <v>1113986</v>
      </c>
      <c r="I18" s="793">
        <v>89118.88</v>
      </c>
    </row>
    <row r="19" spans="1:9" ht="24.75" customHeight="1">
      <c r="A19" s="799" t="s">
        <v>603</v>
      </c>
      <c r="B19" s="792">
        <v>0</v>
      </c>
      <c r="C19" s="717">
        <v>100</v>
      </c>
      <c r="D19" s="716">
        <v>0</v>
      </c>
      <c r="E19" s="718">
        <v>150</v>
      </c>
      <c r="F19" s="716">
        <v>0</v>
      </c>
      <c r="G19" s="793">
        <v>0</v>
      </c>
      <c r="H19" s="792">
        <v>0</v>
      </c>
      <c r="I19" s="793">
        <v>0</v>
      </c>
    </row>
    <row r="20" spans="1:9" ht="27">
      <c r="A20" s="799" t="s">
        <v>1149</v>
      </c>
      <c r="B20" s="792">
        <v>62314846</v>
      </c>
      <c r="C20" s="717">
        <v>100</v>
      </c>
      <c r="D20" s="716">
        <v>43025533</v>
      </c>
      <c r="E20" s="718">
        <v>50</v>
      </c>
      <c r="F20" s="716">
        <v>21512766.5</v>
      </c>
      <c r="G20" s="793">
        <v>1721021.32</v>
      </c>
      <c r="H20" s="792">
        <v>134640</v>
      </c>
      <c r="I20" s="793">
        <v>10771.2</v>
      </c>
    </row>
    <row r="21" spans="1:9" ht="27">
      <c r="A21" s="799" t="s">
        <v>1150</v>
      </c>
      <c r="B21" s="792">
        <v>241037463</v>
      </c>
      <c r="C21" s="717">
        <v>100</v>
      </c>
      <c r="D21" s="716">
        <v>196335728</v>
      </c>
      <c r="E21" s="718">
        <v>75</v>
      </c>
      <c r="F21" s="716">
        <v>147251796</v>
      </c>
      <c r="G21" s="793">
        <v>11780143.68</v>
      </c>
      <c r="H21" s="792">
        <v>96631547.25</v>
      </c>
      <c r="I21" s="793">
        <v>7730523.78</v>
      </c>
    </row>
    <row r="22" spans="1:9" ht="27">
      <c r="A22" s="799" t="s">
        <v>1151</v>
      </c>
      <c r="B22" s="792">
        <v>143521800</v>
      </c>
      <c r="C22" s="717">
        <v>100</v>
      </c>
      <c r="D22" s="716">
        <v>98502513</v>
      </c>
      <c r="E22" s="718">
        <v>20</v>
      </c>
      <c r="F22" s="716">
        <v>19700502.6</v>
      </c>
      <c r="G22" s="793">
        <v>1576040.208</v>
      </c>
      <c r="H22" s="792">
        <v>18239065.8</v>
      </c>
      <c r="I22" s="793">
        <v>1459125.2640000002</v>
      </c>
    </row>
    <row r="23" spans="1:9" ht="49.5">
      <c r="A23" s="800" t="s">
        <v>1152</v>
      </c>
      <c r="B23" s="792">
        <v>916662</v>
      </c>
      <c r="C23" s="717">
        <v>100</v>
      </c>
      <c r="D23" s="716">
        <v>354623</v>
      </c>
      <c r="E23" s="718">
        <v>50</v>
      </c>
      <c r="F23" s="716">
        <v>177311.5</v>
      </c>
      <c r="G23" s="793">
        <v>14184.92</v>
      </c>
      <c r="H23" s="792">
        <v>189393</v>
      </c>
      <c r="I23" s="793">
        <v>15151.44</v>
      </c>
    </row>
    <row r="24" spans="1:9" ht="24.75" customHeight="1">
      <c r="A24" s="800" t="s">
        <v>1153</v>
      </c>
      <c r="B24" s="792">
        <v>304652</v>
      </c>
      <c r="C24" s="717">
        <v>100</v>
      </c>
      <c r="D24" s="716">
        <v>132846</v>
      </c>
      <c r="E24" s="718">
        <v>75</v>
      </c>
      <c r="F24" s="716">
        <v>99634.5</v>
      </c>
      <c r="G24" s="793">
        <v>7970.76</v>
      </c>
      <c r="H24" s="792">
        <v>51840.75</v>
      </c>
      <c r="I24" s="793">
        <v>4147.26</v>
      </c>
    </row>
    <row r="25" spans="1:9" ht="49.5">
      <c r="A25" s="800" t="s">
        <v>1154</v>
      </c>
      <c r="B25" s="792">
        <v>0</v>
      </c>
      <c r="C25" s="717">
        <v>100</v>
      </c>
      <c r="D25" s="716">
        <v>0</v>
      </c>
      <c r="E25" s="718">
        <v>100</v>
      </c>
      <c r="F25" s="716">
        <v>0</v>
      </c>
      <c r="G25" s="793">
        <v>0</v>
      </c>
      <c r="H25" s="792">
        <v>0</v>
      </c>
      <c r="I25" s="793">
        <v>0</v>
      </c>
    </row>
    <row r="26" spans="1:9" ht="49.5">
      <c r="A26" s="800" t="s">
        <v>1155</v>
      </c>
      <c r="B26" s="792">
        <v>0</v>
      </c>
      <c r="C26" s="717">
        <v>100</v>
      </c>
      <c r="D26" s="716">
        <v>0</v>
      </c>
      <c r="E26" s="718">
        <v>150</v>
      </c>
      <c r="F26" s="716">
        <v>0</v>
      </c>
      <c r="G26" s="793">
        <v>0</v>
      </c>
      <c r="H26" s="792">
        <v>0</v>
      </c>
      <c r="I26" s="793">
        <v>0</v>
      </c>
    </row>
    <row r="27" spans="1:9" ht="49.5">
      <c r="A27" s="800" t="s">
        <v>1156</v>
      </c>
      <c r="B27" s="792">
        <v>0</v>
      </c>
      <c r="C27" s="717">
        <v>100</v>
      </c>
      <c r="D27" s="716">
        <v>0</v>
      </c>
      <c r="E27" s="718">
        <v>100</v>
      </c>
      <c r="F27" s="716">
        <v>0</v>
      </c>
      <c r="G27" s="793">
        <v>0</v>
      </c>
      <c r="H27" s="792">
        <v>0</v>
      </c>
      <c r="I27" s="793">
        <v>0</v>
      </c>
    </row>
    <row r="28" spans="1:9" ht="45">
      <c r="A28" s="801" t="s">
        <v>584</v>
      </c>
      <c r="B28" s="796">
        <v>3120039</v>
      </c>
      <c r="C28" s="717">
        <v>100</v>
      </c>
      <c r="D28" s="716">
        <v>3120039</v>
      </c>
      <c r="E28" s="718">
        <v>150</v>
      </c>
      <c r="F28" s="716">
        <v>4680058.5</v>
      </c>
      <c r="G28" s="793">
        <v>374404.68</v>
      </c>
      <c r="H28" s="792">
        <v>3043725</v>
      </c>
      <c r="I28" s="793">
        <v>243498</v>
      </c>
    </row>
    <row r="29" spans="1:9" ht="45">
      <c r="A29" s="801" t="s">
        <v>537</v>
      </c>
      <c r="B29" s="796">
        <v>215327</v>
      </c>
      <c r="C29" s="717">
        <v>100</v>
      </c>
      <c r="D29" s="716">
        <v>215327</v>
      </c>
      <c r="E29" s="718">
        <v>100</v>
      </c>
      <c r="F29" s="716">
        <v>215327</v>
      </c>
      <c r="G29" s="793">
        <v>17226.16</v>
      </c>
      <c r="H29" s="792">
        <v>259706</v>
      </c>
      <c r="I29" s="793">
        <v>20776.48</v>
      </c>
    </row>
    <row r="30" spans="1:9" ht="45">
      <c r="A30" s="801" t="s">
        <v>538</v>
      </c>
      <c r="B30" s="796">
        <v>722298</v>
      </c>
      <c r="C30" s="717">
        <v>100</v>
      </c>
      <c r="D30" s="716">
        <v>722298</v>
      </c>
      <c r="E30" s="718">
        <v>50</v>
      </c>
      <c r="F30" s="716">
        <v>361149</v>
      </c>
      <c r="G30" s="793">
        <v>28891.920000000002</v>
      </c>
      <c r="H30" s="792">
        <v>367557</v>
      </c>
      <c r="I30" s="793">
        <v>29404.56</v>
      </c>
    </row>
    <row r="31" spans="1:9" ht="27">
      <c r="A31" s="801" t="s">
        <v>539</v>
      </c>
      <c r="B31" s="796">
        <v>0</v>
      </c>
      <c r="C31" s="717">
        <v>100</v>
      </c>
      <c r="D31" s="716">
        <v>0</v>
      </c>
      <c r="E31" s="718">
        <v>100</v>
      </c>
      <c r="F31" s="716">
        <v>0</v>
      </c>
      <c r="G31" s="793">
        <v>0</v>
      </c>
      <c r="H31" s="792">
        <v>0</v>
      </c>
      <c r="I31" s="793">
        <v>0</v>
      </c>
    </row>
    <row r="32" spans="1:9" ht="27">
      <c r="A32" s="801" t="s">
        <v>540</v>
      </c>
      <c r="B32" s="796">
        <v>5922379</v>
      </c>
      <c r="C32" s="717">
        <v>100</v>
      </c>
      <c r="D32" s="716">
        <v>5922379</v>
      </c>
      <c r="E32" s="718">
        <v>100</v>
      </c>
      <c r="F32" s="716">
        <v>5922379</v>
      </c>
      <c r="G32" s="793">
        <v>473790.32</v>
      </c>
      <c r="H32" s="792">
        <v>3193873</v>
      </c>
      <c r="I32" s="793">
        <v>255509.84</v>
      </c>
    </row>
    <row r="33" spans="1:9" ht="27.75">
      <c r="A33" s="800" t="s">
        <v>541</v>
      </c>
      <c r="B33" s="796">
        <v>11945126</v>
      </c>
      <c r="C33" s="401">
        <v>100</v>
      </c>
      <c r="D33" s="715">
        <v>11945126</v>
      </c>
      <c r="E33" s="402">
        <v>100</v>
      </c>
      <c r="F33" s="715">
        <v>11945126</v>
      </c>
      <c r="G33" s="790">
        <v>955610.0800000001</v>
      </c>
      <c r="H33" s="789">
        <v>12734173</v>
      </c>
      <c r="I33" s="790">
        <v>1018733.84</v>
      </c>
    </row>
    <row r="34" spans="1:9" ht="27.75">
      <c r="A34" s="800" t="s">
        <v>542</v>
      </c>
      <c r="B34" s="796">
        <v>14393005</v>
      </c>
      <c r="C34" s="401">
        <v>100</v>
      </c>
      <c r="D34" s="715">
        <v>14393005</v>
      </c>
      <c r="E34" s="402">
        <v>100</v>
      </c>
      <c r="F34" s="715">
        <v>14393005</v>
      </c>
      <c r="G34" s="790">
        <v>1151440.4000000001</v>
      </c>
      <c r="H34" s="789">
        <v>11860042</v>
      </c>
      <c r="I34" s="790">
        <v>948803.36</v>
      </c>
    </row>
    <row r="35" spans="1:9" ht="27.75">
      <c r="A35" s="800" t="s">
        <v>543</v>
      </c>
      <c r="B35" s="796">
        <v>59406598</v>
      </c>
      <c r="C35" s="401">
        <v>100</v>
      </c>
      <c r="D35" s="715">
        <v>59406598</v>
      </c>
      <c r="E35" s="402">
        <v>100</v>
      </c>
      <c r="F35" s="715">
        <v>59406598</v>
      </c>
      <c r="G35" s="790">
        <v>4752527.84</v>
      </c>
      <c r="H35" s="789">
        <v>39303267</v>
      </c>
      <c r="I35" s="790">
        <v>3144261.36</v>
      </c>
    </row>
    <row r="36" spans="1:9" ht="49.5">
      <c r="A36" s="800" t="s">
        <v>1157</v>
      </c>
      <c r="B36" s="796">
        <v>0</v>
      </c>
      <c r="C36" s="401">
        <v>100</v>
      </c>
      <c r="D36" s="715">
        <v>0</v>
      </c>
      <c r="E36" s="402">
        <v>0</v>
      </c>
      <c r="F36" s="715">
        <v>0</v>
      </c>
      <c r="G36" s="790">
        <v>0</v>
      </c>
      <c r="H36" s="789">
        <v>0</v>
      </c>
      <c r="I36" s="790">
        <v>0</v>
      </c>
    </row>
    <row r="37" spans="1:9" ht="49.5">
      <c r="A37" s="800" t="s">
        <v>1158</v>
      </c>
      <c r="B37" s="796">
        <v>0</v>
      </c>
      <c r="C37" s="401">
        <v>100</v>
      </c>
      <c r="D37" s="715">
        <v>0</v>
      </c>
      <c r="E37" s="402">
        <v>20</v>
      </c>
      <c r="F37" s="715">
        <v>0</v>
      </c>
      <c r="G37" s="790">
        <v>0</v>
      </c>
      <c r="H37" s="789">
        <v>0</v>
      </c>
      <c r="I37" s="790">
        <v>0</v>
      </c>
    </row>
    <row r="38" spans="1:9" ht="49.5">
      <c r="A38" s="800" t="s">
        <v>1159</v>
      </c>
      <c r="B38" s="796">
        <v>0</v>
      </c>
      <c r="C38" s="401">
        <v>100</v>
      </c>
      <c r="D38" s="715">
        <v>0</v>
      </c>
      <c r="E38" s="402">
        <v>50</v>
      </c>
      <c r="F38" s="715">
        <v>0</v>
      </c>
      <c r="G38" s="790">
        <v>0</v>
      </c>
      <c r="H38" s="789">
        <v>0</v>
      </c>
      <c r="I38" s="790">
        <v>0</v>
      </c>
    </row>
    <row r="39" spans="1:9" ht="49.5">
      <c r="A39" s="800" t="s">
        <v>1160</v>
      </c>
      <c r="B39" s="796">
        <v>0</v>
      </c>
      <c r="C39" s="401">
        <v>100</v>
      </c>
      <c r="D39" s="715">
        <v>0</v>
      </c>
      <c r="E39" s="402">
        <v>100</v>
      </c>
      <c r="F39" s="715">
        <v>0</v>
      </c>
      <c r="G39" s="790">
        <v>0</v>
      </c>
      <c r="H39" s="789">
        <v>0</v>
      </c>
      <c r="I39" s="790">
        <v>0</v>
      </c>
    </row>
    <row r="40" spans="1:9" ht="49.5">
      <c r="A40" s="800" t="s">
        <v>1161</v>
      </c>
      <c r="B40" s="796">
        <v>0</v>
      </c>
      <c r="C40" s="401">
        <v>100</v>
      </c>
      <c r="D40" s="715">
        <v>0</v>
      </c>
      <c r="E40" s="402">
        <v>150</v>
      </c>
      <c r="F40" s="715">
        <v>0</v>
      </c>
      <c r="G40" s="790">
        <v>0</v>
      </c>
      <c r="H40" s="789">
        <v>0</v>
      </c>
      <c r="I40" s="790">
        <v>0</v>
      </c>
    </row>
    <row r="41" spans="1:9" ht="49.5">
      <c r="A41" s="800" t="s">
        <v>1162</v>
      </c>
      <c r="B41" s="796">
        <v>0</v>
      </c>
      <c r="C41" s="401">
        <v>100</v>
      </c>
      <c r="D41" s="715">
        <v>0</v>
      </c>
      <c r="E41" s="402">
        <v>100</v>
      </c>
      <c r="F41" s="715">
        <v>0</v>
      </c>
      <c r="G41" s="790">
        <v>0</v>
      </c>
      <c r="H41" s="789">
        <v>0</v>
      </c>
      <c r="I41" s="790">
        <v>0</v>
      </c>
    </row>
    <row r="42" spans="1:9" ht="27.75">
      <c r="A42" s="800" t="s">
        <v>1163</v>
      </c>
      <c r="B42" s="796">
        <v>0</v>
      </c>
      <c r="C42" s="401">
        <v>100</v>
      </c>
      <c r="D42" s="715">
        <v>0</v>
      </c>
      <c r="E42" s="402">
        <v>20</v>
      </c>
      <c r="F42" s="715">
        <v>0</v>
      </c>
      <c r="G42" s="790">
        <v>0</v>
      </c>
      <c r="H42" s="789">
        <v>0</v>
      </c>
      <c r="I42" s="790">
        <v>0</v>
      </c>
    </row>
    <row r="43" spans="1:9" ht="27.75">
      <c r="A43" s="800" t="s">
        <v>1164</v>
      </c>
      <c r="B43" s="796">
        <v>0</v>
      </c>
      <c r="C43" s="401">
        <v>100</v>
      </c>
      <c r="D43" s="715">
        <v>0</v>
      </c>
      <c r="E43" s="402">
        <v>50</v>
      </c>
      <c r="F43" s="715">
        <v>0</v>
      </c>
      <c r="G43" s="790">
        <v>0</v>
      </c>
      <c r="H43" s="789">
        <v>0</v>
      </c>
      <c r="I43" s="790">
        <v>0</v>
      </c>
    </row>
    <row r="44" spans="1:9" ht="27.75">
      <c r="A44" s="800" t="s">
        <v>1165</v>
      </c>
      <c r="B44" s="796">
        <v>0</v>
      </c>
      <c r="C44" s="401">
        <v>100</v>
      </c>
      <c r="D44" s="715">
        <v>0</v>
      </c>
      <c r="E44" s="402">
        <v>50</v>
      </c>
      <c r="F44" s="715">
        <v>0</v>
      </c>
      <c r="G44" s="790">
        <v>0</v>
      </c>
      <c r="H44" s="789">
        <v>0</v>
      </c>
      <c r="I44" s="790">
        <v>0</v>
      </c>
    </row>
    <row r="45" spans="1:9" ht="27.75">
      <c r="A45" s="800" t="s">
        <v>1166</v>
      </c>
      <c r="B45" s="796">
        <v>0</v>
      </c>
      <c r="C45" s="401">
        <v>100</v>
      </c>
      <c r="D45" s="715">
        <v>0</v>
      </c>
      <c r="E45" s="402">
        <v>100</v>
      </c>
      <c r="F45" s="715">
        <v>0</v>
      </c>
      <c r="G45" s="790">
        <v>0</v>
      </c>
      <c r="H45" s="789">
        <v>0</v>
      </c>
      <c r="I45" s="790">
        <v>0</v>
      </c>
    </row>
    <row r="46" spans="1:9" ht="27.75">
      <c r="A46" s="800" t="s">
        <v>1167</v>
      </c>
      <c r="B46" s="796">
        <v>0</v>
      </c>
      <c r="C46" s="401">
        <v>100</v>
      </c>
      <c r="D46" s="715">
        <v>0</v>
      </c>
      <c r="E46" s="402">
        <v>150</v>
      </c>
      <c r="F46" s="715">
        <v>0</v>
      </c>
      <c r="G46" s="790">
        <v>0</v>
      </c>
      <c r="H46" s="789">
        <v>0</v>
      </c>
      <c r="I46" s="790">
        <v>0</v>
      </c>
    </row>
    <row r="47" spans="1:9" ht="27.75">
      <c r="A47" s="800" t="s">
        <v>1168</v>
      </c>
      <c r="B47" s="796">
        <v>0</v>
      </c>
      <c r="C47" s="401">
        <v>100</v>
      </c>
      <c r="D47" s="715">
        <v>0</v>
      </c>
      <c r="E47" s="402">
        <v>50</v>
      </c>
      <c r="F47" s="715">
        <v>0</v>
      </c>
      <c r="G47" s="790">
        <v>0</v>
      </c>
      <c r="H47" s="789">
        <v>0</v>
      </c>
      <c r="I47" s="790">
        <v>0</v>
      </c>
    </row>
    <row r="48" spans="1:9" ht="49.5">
      <c r="A48" s="800" t="s">
        <v>1169</v>
      </c>
      <c r="B48" s="796">
        <v>0</v>
      </c>
      <c r="C48" s="401">
        <v>100</v>
      </c>
      <c r="D48" s="715">
        <v>0</v>
      </c>
      <c r="E48" s="402">
        <v>20</v>
      </c>
      <c r="F48" s="715">
        <v>0</v>
      </c>
      <c r="G48" s="790">
        <v>0</v>
      </c>
      <c r="H48" s="789">
        <v>0</v>
      </c>
      <c r="I48" s="790">
        <v>0</v>
      </c>
    </row>
    <row r="49" spans="1:9" ht="49.5">
      <c r="A49" s="800" t="s">
        <v>1170</v>
      </c>
      <c r="B49" s="796">
        <v>0</v>
      </c>
      <c r="C49" s="401">
        <v>100</v>
      </c>
      <c r="D49" s="715">
        <v>0</v>
      </c>
      <c r="E49" s="402">
        <v>50</v>
      </c>
      <c r="F49" s="715">
        <v>0</v>
      </c>
      <c r="G49" s="790">
        <v>0</v>
      </c>
      <c r="H49" s="789">
        <v>0</v>
      </c>
      <c r="I49" s="790">
        <v>0</v>
      </c>
    </row>
    <row r="50" spans="1:9" ht="49.5">
      <c r="A50" s="800" t="s">
        <v>1171</v>
      </c>
      <c r="B50" s="796">
        <v>0</v>
      </c>
      <c r="C50" s="401">
        <v>100</v>
      </c>
      <c r="D50" s="715">
        <v>0</v>
      </c>
      <c r="E50" s="402">
        <v>100</v>
      </c>
      <c r="F50" s="715">
        <v>0</v>
      </c>
      <c r="G50" s="790">
        <v>0</v>
      </c>
      <c r="H50" s="789">
        <v>0</v>
      </c>
      <c r="I50" s="790">
        <v>0</v>
      </c>
    </row>
    <row r="51" spans="1:9" ht="49.5">
      <c r="A51" s="800" t="s">
        <v>1172</v>
      </c>
      <c r="B51" s="796">
        <v>0</v>
      </c>
      <c r="C51" s="401">
        <v>100</v>
      </c>
      <c r="D51" s="715">
        <v>0</v>
      </c>
      <c r="E51" s="402">
        <v>100</v>
      </c>
      <c r="F51" s="715">
        <v>0</v>
      </c>
      <c r="G51" s="790">
        <v>0</v>
      </c>
      <c r="H51" s="789">
        <v>0</v>
      </c>
      <c r="I51" s="790">
        <v>0</v>
      </c>
    </row>
    <row r="52" spans="1:9" ht="49.5">
      <c r="A52" s="800" t="s">
        <v>1173</v>
      </c>
      <c r="B52" s="796">
        <v>0</v>
      </c>
      <c r="C52" s="401">
        <v>100</v>
      </c>
      <c r="D52" s="715">
        <v>0</v>
      </c>
      <c r="E52" s="402">
        <v>150</v>
      </c>
      <c r="F52" s="715">
        <v>0</v>
      </c>
      <c r="G52" s="790">
        <v>0</v>
      </c>
      <c r="H52" s="789">
        <v>0</v>
      </c>
      <c r="I52" s="790">
        <v>0</v>
      </c>
    </row>
    <row r="53" spans="1:9" ht="27.75">
      <c r="A53" s="800" t="s">
        <v>1174</v>
      </c>
      <c r="B53" s="796">
        <v>0</v>
      </c>
      <c r="C53" s="401">
        <v>100</v>
      </c>
      <c r="D53" s="715">
        <v>0</v>
      </c>
      <c r="E53" s="402">
        <v>100</v>
      </c>
      <c r="F53" s="715">
        <v>0</v>
      </c>
      <c r="G53" s="790">
        <v>0</v>
      </c>
      <c r="H53" s="789">
        <v>0</v>
      </c>
      <c r="I53" s="790">
        <v>0</v>
      </c>
    </row>
    <row r="54" spans="1:9" ht="49.5">
      <c r="A54" s="800" t="s">
        <v>1175</v>
      </c>
      <c r="B54" s="796">
        <v>0</v>
      </c>
      <c r="C54" s="401">
        <v>100</v>
      </c>
      <c r="D54" s="715">
        <v>0</v>
      </c>
      <c r="E54" s="402">
        <v>0</v>
      </c>
      <c r="F54" s="715">
        <v>0</v>
      </c>
      <c r="G54" s="790">
        <v>0</v>
      </c>
      <c r="H54" s="789">
        <v>0</v>
      </c>
      <c r="I54" s="790">
        <v>0</v>
      </c>
    </row>
    <row r="55" spans="1:9" ht="49.5">
      <c r="A55" s="800" t="s">
        <v>1176</v>
      </c>
      <c r="B55" s="796">
        <v>0</v>
      </c>
      <c r="C55" s="401">
        <v>100</v>
      </c>
      <c r="D55" s="715">
        <v>0</v>
      </c>
      <c r="E55" s="402">
        <v>20</v>
      </c>
      <c r="F55" s="715">
        <v>0</v>
      </c>
      <c r="G55" s="790">
        <v>0</v>
      </c>
      <c r="H55" s="789">
        <v>0</v>
      </c>
      <c r="I55" s="790">
        <v>0</v>
      </c>
    </row>
    <row r="56" spans="1:9" ht="49.5">
      <c r="A56" s="800" t="s">
        <v>1177</v>
      </c>
      <c r="B56" s="796">
        <v>0</v>
      </c>
      <c r="C56" s="401">
        <v>100</v>
      </c>
      <c r="D56" s="715">
        <v>0</v>
      </c>
      <c r="E56" s="402">
        <v>50</v>
      </c>
      <c r="F56" s="715">
        <v>0</v>
      </c>
      <c r="G56" s="790">
        <v>0</v>
      </c>
      <c r="H56" s="789">
        <v>0</v>
      </c>
      <c r="I56" s="790">
        <v>0</v>
      </c>
    </row>
    <row r="57" spans="1:9" ht="49.5">
      <c r="A57" s="800" t="s">
        <v>1178</v>
      </c>
      <c r="B57" s="796">
        <v>0</v>
      </c>
      <c r="C57" s="401">
        <v>100</v>
      </c>
      <c r="D57" s="715">
        <v>0</v>
      </c>
      <c r="E57" s="402">
        <v>100</v>
      </c>
      <c r="F57" s="715">
        <v>0</v>
      </c>
      <c r="G57" s="790">
        <v>0</v>
      </c>
      <c r="H57" s="789">
        <v>0</v>
      </c>
      <c r="I57" s="790">
        <v>0</v>
      </c>
    </row>
    <row r="58" spans="1:9" ht="55.5">
      <c r="A58" s="797" t="s">
        <v>1179</v>
      </c>
      <c r="B58" s="796">
        <v>0</v>
      </c>
      <c r="C58" s="401">
        <v>100</v>
      </c>
      <c r="D58" s="715">
        <v>0</v>
      </c>
      <c r="E58" s="402">
        <v>150</v>
      </c>
      <c r="F58" s="715">
        <v>0</v>
      </c>
      <c r="G58" s="790">
        <v>0</v>
      </c>
      <c r="H58" s="789">
        <v>0</v>
      </c>
      <c r="I58" s="790">
        <v>0</v>
      </c>
    </row>
    <row r="59" spans="1:9" ht="27.75">
      <c r="A59" s="797" t="s">
        <v>1180</v>
      </c>
      <c r="B59" s="796">
        <v>0</v>
      </c>
      <c r="C59" s="401">
        <v>100</v>
      </c>
      <c r="D59" s="715">
        <v>0</v>
      </c>
      <c r="E59" s="402">
        <v>100</v>
      </c>
      <c r="F59" s="715">
        <v>0</v>
      </c>
      <c r="G59" s="790">
        <v>0</v>
      </c>
      <c r="H59" s="789">
        <v>0</v>
      </c>
      <c r="I59" s="790">
        <v>0</v>
      </c>
    </row>
    <row r="60" spans="1:9" ht="27.75">
      <c r="A60" s="797" t="s">
        <v>544</v>
      </c>
      <c r="B60" s="796">
        <v>0</v>
      </c>
      <c r="C60" s="401">
        <v>0</v>
      </c>
      <c r="D60" s="715">
        <v>0</v>
      </c>
      <c r="E60" s="402">
        <v>100</v>
      </c>
      <c r="F60" s="715">
        <v>0</v>
      </c>
      <c r="G60" s="790">
        <v>0</v>
      </c>
      <c r="H60" s="789">
        <v>0</v>
      </c>
      <c r="I60" s="790">
        <v>0</v>
      </c>
    </row>
    <row r="61" spans="1:9" ht="27.75">
      <c r="A61" s="797" t="s">
        <v>545</v>
      </c>
      <c r="B61" s="796">
        <v>0</v>
      </c>
      <c r="C61" s="401">
        <v>20</v>
      </c>
      <c r="D61" s="715">
        <v>0</v>
      </c>
      <c r="E61" s="402">
        <v>100</v>
      </c>
      <c r="F61" s="715">
        <v>0</v>
      </c>
      <c r="G61" s="790">
        <v>0</v>
      </c>
      <c r="H61" s="791">
        <v>0</v>
      </c>
      <c r="I61" s="790">
        <v>0</v>
      </c>
    </row>
    <row r="62" spans="1:9" ht="27.75">
      <c r="A62" s="797" t="s">
        <v>546</v>
      </c>
      <c r="B62" s="796">
        <v>0</v>
      </c>
      <c r="C62" s="401">
        <v>50</v>
      </c>
      <c r="D62" s="715">
        <v>0</v>
      </c>
      <c r="E62" s="402">
        <v>100</v>
      </c>
      <c r="F62" s="715">
        <v>0</v>
      </c>
      <c r="G62" s="790">
        <v>0</v>
      </c>
      <c r="H62" s="789">
        <v>0</v>
      </c>
      <c r="I62" s="790">
        <v>0</v>
      </c>
    </row>
    <row r="63" spans="1:9" ht="55.5">
      <c r="A63" s="797" t="s">
        <v>547</v>
      </c>
      <c r="B63" s="796">
        <v>23628422</v>
      </c>
      <c r="C63" s="401">
        <v>20</v>
      </c>
      <c r="D63" s="715">
        <v>4725684.4</v>
      </c>
      <c r="E63" s="402">
        <v>100</v>
      </c>
      <c r="F63" s="715">
        <v>4725684.4</v>
      </c>
      <c r="G63" s="790">
        <v>378054.75200000004</v>
      </c>
      <c r="H63" s="789">
        <v>6389601.2</v>
      </c>
      <c r="I63" s="790">
        <v>511168.096</v>
      </c>
    </row>
    <row r="64" spans="1:9" ht="54">
      <c r="A64" s="798" t="s">
        <v>548</v>
      </c>
      <c r="B64" s="796">
        <v>0</v>
      </c>
      <c r="C64" s="717">
        <v>50</v>
      </c>
      <c r="D64" s="716">
        <v>0</v>
      </c>
      <c r="E64" s="718">
        <v>100</v>
      </c>
      <c r="F64" s="716">
        <v>0</v>
      </c>
      <c r="G64" s="793">
        <v>0</v>
      </c>
      <c r="H64" s="792">
        <v>0</v>
      </c>
      <c r="I64" s="793">
        <v>0</v>
      </c>
    </row>
    <row r="65" spans="1:9" ht="27">
      <c r="A65" s="798" t="s">
        <v>549</v>
      </c>
      <c r="B65" s="796">
        <v>131198525.265407</v>
      </c>
      <c r="C65" s="717">
        <v>50</v>
      </c>
      <c r="D65" s="716">
        <v>51245753</v>
      </c>
      <c r="E65" s="718">
        <v>100</v>
      </c>
      <c r="F65" s="716">
        <v>51245753</v>
      </c>
      <c r="G65" s="793">
        <v>4099660.24</v>
      </c>
      <c r="H65" s="792">
        <v>38098543</v>
      </c>
      <c r="I65" s="793">
        <v>3047883.44</v>
      </c>
    </row>
    <row r="66" spans="1:9" ht="27">
      <c r="A66" s="798" t="s">
        <v>550</v>
      </c>
      <c r="B66" s="796">
        <v>126750</v>
      </c>
      <c r="C66" s="717">
        <v>50</v>
      </c>
      <c r="D66" s="716">
        <v>63375</v>
      </c>
      <c r="E66" s="718">
        <v>100</v>
      </c>
      <c r="F66" s="716">
        <v>63375</v>
      </c>
      <c r="G66" s="793">
        <v>5070</v>
      </c>
      <c r="H66" s="792">
        <v>135126.6</v>
      </c>
      <c r="I66" s="793">
        <v>10810.128</v>
      </c>
    </row>
    <row r="67" spans="1:9" ht="27.75" thickBot="1">
      <c r="A67" s="798" t="s">
        <v>551</v>
      </c>
      <c r="B67" s="796">
        <v>8738302.911398001</v>
      </c>
      <c r="C67" s="717">
        <v>100</v>
      </c>
      <c r="D67" s="716">
        <v>8738302.911398001</v>
      </c>
      <c r="E67" s="718">
        <v>100</v>
      </c>
      <c r="F67" s="716">
        <v>8738302.911398001</v>
      </c>
      <c r="G67" s="793">
        <v>699064.2329118401</v>
      </c>
      <c r="H67" s="792">
        <v>6273936.666433001</v>
      </c>
      <c r="I67" s="793">
        <v>501914.9333146401</v>
      </c>
    </row>
    <row r="68" spans="1:9" ht="30.75" thickBot="1">
      <c r="A68" s="813" t="s">
        <v>6</v>
      </c>
      <c r="B68" s="814"/>
      <c r="C68" s="815"/>
      <c r="D68" s="816"/>
      <c r="E68" s="817"/>
      <c r="F68" s="816">
        <v>363954355</v>
      </c>
      <c r="G68" s="818">
        <v>29116348.432911843</v>
      </c>
      <c r="H68" s="814">
        <v>260873978.35426906</v>
      </c>
      <c r="I68" s="818">
        <v>20869918.268341526</v>
      </c>
    </row>
  </sheetData>
  <sheetProtection/>
  <mergeCells count="4">
    <mergeCell ref="B5:G5"/>
    <mergeCell ref="A5:A6"/>
    <mergeCell ref="H5:I5"/>
    <mergeCell ref="A1:E1"/>
  </mergeCells>
  <printOptions/>
  <pageMargins left="0" right="0" top="0" bottom="0" header="0.31496062992125984" footer="0.31496062992125984"/>
  <pageSetup horizontalDpi="600" verticalDpi="600" orientation="portrait" paperSize="9" scale="2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7"/>
  <sheetViews>
    <sheetView rightToLeft="1" zoomScale="89" zoomScaleNormal="89" zoomScalePageLayoutView="0" workbookViewId="0" topLeftCell="A1">
      <selection activeCell="E30" sqref="E30"/>
    </sheetView>
  </sheetViews>
  <sheetFormatPr defaultColWidth="9.140625" defaultRowHeight="12.75"/>
  <cols>
    <col min="1" max="1" width="69.00390625" style="0" customWidth="1"/>
    <col min="2" max="2" width="16.28125" style="0" customWidth="1"/>
    <col min="3" max="3" width="6.7109375" style="0" bestFit="1" customWidth="1"/>
    <col min="4" max="4" width="17.57421875" style="0" customWidth="1"/>
    <col min="5" max="5" width="16.28125" style="0" customWidth="1"/>
    <col min="6" max="6" width="6.7109375" style="0" bestFit="1" customWidth="1"/>
    <col min="7" max="7" width="17.57421875" style="0" customWidth="1"/>
  </cols>
  <sheetData>
    <row r="1" spans="1:7" ht="50.25" customHeight="1" thickBot="1">
      <c r="A1" s="845" t="s">
        <v>269</v>
      </c>
      <c r="B1" s="1071"/>
      <c r="C1" s="1071"/>
      <c r="D1" s="1071"/>
      <c r="E1" s="846"/>
      <c r="F1" s="293"/>
      <c r="G1" s="293"/>
    </row>
    <row r="2" spans="1:7" ht="18.75">
      <c r="A2" s="332" t="str">
        <f>"64-7-2-2-جمع دارایی‌های موزون شده به ریسک بازار در پایان سال مالی منتهی به "&amp;زمان_ترازنامه&amp;" "&amp;"مبلغ "&amp;LEFT(D25,1)&amp;","&amp;MID(D25,2,3)&amp;","&amp;MID(D25,5,3)&amp;" "&amp;"میلیون ریال می‌باشد."</f>
        <v>64-7-2-2-جمع دارایی‌های موزون شده به ریسک بازار در پایان سال مالی منتهی به 1399/12/30 مبلغ 2,276,651 میلیون ریال می‌باشد.</v>
      </c>
      <c r="B2" s="731"/>
      <c r="C2" s="731"/>
      <c r="D2" s="731"/>
      <c r="E2" s="731"/>
      <c r="F2" s="731"/>
      <c r="G2" s="731"/>
    </row>
    <row r="3" spans="1:7" ht="18.75">
      <c r="A3" s="332"/>
      <c r="B3" s="819"/>
      <c r="C3" s="819"/>
      <c r="D3" s="819"/>
      <c r="E3" s="819"/>
      <c r="F3" s="819"/>
      <c r="G3" s="819"/>
    </row>
    <row r="4" spans="1:7" ht="21">
      <c r="A4" s="1083" t="s">
        <v>527</v>
      </c>
      <c r="B4" s="1085" t="s">
        <v>1192</v>
      </c>
      <c r="C4" s="1085"/>
      <c r="D4" s="1085"/>
      <c r="E4" s="1085" t="s">
        <v>1193</v>
      </c>
      <c r="F4" s="1085"/>
      <c r="G4" s="1085"/>
    </row>
    <row r="5" spans="1:7" ht="42">
      <c r="A5" s="1084"/>
      <c r="B5" s="403" t="s">
        <v>528</v>
      </c>
      <c r="C5" s="404" t="s">
        <v>120</v>
      </c>
      <c r="D5" s="404" t="s">
        <v>552</v>
      </c>
      <c r="E5" s="404" t="s">
        <v>528</v>
      </c>
      <c r="F5" s="404" t="s">
        <v>120</v>
      </c>
      <c r="G5" s="404" t="s">
        <v>552</v>
      </c>
    </row>
    <row r="6" spans="1:7" ht="18.75">
      <c r="A6" s="405"/>
      <c r="B6" s="406" t="s">
        <v>35</v>
      </c>
      <c r="C6" s="407" t="s">
        <v>532</v>
      </c>
      <c r="D6" s="406" t="s">
        <v>35</v>
      </c>
      <c r="E6" s="406" t="s">
        <v>35</v>
      </c>
      <c r="F6" s="407" t="s">
        <v>532</v>
      </c>
      <c r="G6" s="406" t="s">
        <v>35</v>
      </c>
    </row>
    <row r="7" spans="1:7" ht="22.5">
      <c r="A7" s="719" t="s">
        <v>553</v>
      </c>
      <c r="B7" s="408">
        <v>17970</v>
      </c>
      <c r="C7" s="409">
        <v>8</v>
      </c>
      <c r="D7" s="410">
        <v>1437.6</v>
      </c>
      <c r="E7" s="411">
        <v>6968</v>
      </c>
      <c r="F7" s="409">
        <v>8</v>
      </c>
      <c r="G7" s="720">
        <v>557.44</v>
      </c>
    </row>
    <row r="8" spans="1:7" ht="22.5">
      <c r="A8" s="719" t="s">
        <v>554</v>
      </c>
      <c r="B8" s="408">
        <v>0</v>
      </c>
      <c r="C8" s="409">
        <v>5</v>
      </c>
      <c r="D8" s="410">
        <v>0</v>
      </c>
      <c r="E8" s="411">
        <v>0</v>
      </c>
      <c r="F8" s="409">
        <v>5</v>
      </c>
      <c r="G8" s="720">
        <v>0</v>
      </c>
    </row>
    <row r="9" spans="1:7" ht="22.5">
      <c r="A9" s="719" t="s">
        <v>555</v>
      </c>
      <c r="B9" s="408">
        <v>0</v>
      </c>
      <c r="C9" s="409">
        <v>0</v>
      </c>
      <c r="D9" s="410">
        <v>0</v>
      </c>
      <c r="E9" s="411">
        <v>0</v>
      </c>
      <c r="F9" s="409">
        <v>0</v>
      </c>
      <c r="G9" s="720">
        <v>0</v>
      </c>
    </row>
    <row r="10" spans="1:7" ht="22.5">
      <c r="A10" s="719" t="s">
        <v>556</v>
      </c>
      <c r="B10" s="412">
        <v>0</v>
      </c>
      <c r="C10" s="409">
        <v>0.2</v>
      </c>
      <c r="D10" s="410">
        <v>0</v>
      </c>
      <c r="E10" s="411">
        <v>0</v>
      </c>
      <c r="F10" s="409">
        <v>0.2</v>
      </c>
      <c r="G10" s="720">
        <v>0</v>
      </c>
    </row>
    <row r="11" spans="1:7" ht="22.5">
      <c r="A11" s="719" t="s">
        <v>557</v>
      </c>
      <c r="B11" s="412">
        <v>0</v>
      </c>
      <c r="C11" s="409">
        <v>0.4</v>
      </c>
      <c r="D11" s="410">
        <v>0</v>
      </c>
      <c r="E11" s="411">
        <v>0</v>
      </c>
      <c r="F11" s="409">
        <v>0.4</v>
      </c>
      <c r="G11" s="720">
        <v>0</v>
      </c>
    </row>
    <row r="12" spans="1:7" ht="22.5">
      <c r="A12" s="719" t="s">
        <v>558</v>
      </c>
      <c r="B12" s="408">
        <v>0</v>
      </c>
      <c r="C12" s="409">
        <v>0.7</v>
      </c>
      <c r="D12" s="410">
        <v>0</v>
      </c>
      <c r="E12" s="411">
        <v>0</v>
      </c>
      <c r="F12" s="409">
        <v>0.7</v>
      </c>
      <c r="G12" s="720">
        <v>0</v>
      </c>
    </row>
    <row r="13" spans="1:7" ht="22.5">
      <c r="A13" s="719" t="s">
        <v>559</v>
      </c>
      <c r="B13" s="408">
        <v>0</v>
      </c>
      <c r="C13" s="409">
        <v>1.25</v>
      </c>
      <c r="D13" s="410">
        <v>0</v>
      </c>
      <c r="E13" s="411">
        <v>0</v>
      </c>
      <c r="F13" s="409">
        <v>1.25</v>
      </c>
      <c r="G13" s="720">
        <v>0</v>
      </c>
    </row>
    <row r="14" spans="1:7" ht="22.5">
      <c r="A14" s="719" t="s">
        <v>560</v>
      </c>
      <c r="B14" s="412">
        <v>0</v>
      </c>
      <c r="C14" s="409">
        <v>1.75</v>
      </c>
      <c r="D14" s="410">
        <v>0</v>
      </c>
      <c r="E14" s="411">
        <v>0</v>
      </c>
      <c r="F14" s="409">
        <v>1.75</v>
      </c>
      <c r="G14" s="720">
        <v>0</v>
      </c>
    </row>
    <row r="15" spans="1:7" ht="22.5">
      <c r="A15" s="719" t="s">
        <v>561</v>
      </c>
      <c r="B15" s="412">
        <v>0</v>
      </c>
      <c r="C15" s="409">
        <v>2.25</v>
      </c>
      <c r="D15" s="410">
        <v>0</v>
      </c>
      <c r="E15" s="411">
        <v>0</v>
      </c>
      <c r="F15" s="409">
        <v>2.25</v>
      </c>
      <c r="G15" s="720">
        <v>0</v>
      </c>
    </row>
    <row r="16" spans="1:7" ht="22.5">
      <c r="A16" s="719" t="s">
        <v>562</v>
      </c>
      <c r="B16" s="412">
        <v>0</v>
      </c>
      <c r="C16" s="409">
        <v>2.75</v>
      </c>
      <c r="D16" s="410">
        <v>0</v>
      </c>
      <c r="E16" s="411">
        <v>0</v>
      </c>
      <c r="F16" s="409">
        <v>2.75</v>
      </c>
      <c r="G16" s="720">
        <v>0</v>
      </c>
    </row>
    <row r="17" spans="1:7" ht="22.5">
      <c r="A17" s="719" t="s">
        <v>563</v>
      </c>
      <c r="B17" s="412">
        <v>0</v>
      </c>
      <c r="C17" s="409">
        <v>3.25</v>
      </c>
      <c r="D17" s="410">
        <v>0</v>
      </c>
      <c r="E17" s="411">
        <v>0</v>
      </c>
      <c r="F17" s="409">
        <v>3.25</v>
      </c>
      <c r="G17" s="720">
        <v>0</v>
      </c>
    </row>
    <row r="18" spans="1:7" ht="22.5">
      <c r="A18" s="719" t="s">
        <v>564</v>
      </c>
      <c r="B18" s="412">
        <v>0</v>
      </c>
      <c r="C18" s="409">
        <v>3.75</v>
      </c>
      <c r="D18" s="410">
        <v>0</v>
      </c>
      <c r="E18" s="411">
        <v>0</v>
      </c>
      <c r="F18" s="409">
        <v>3.75</v>
      </c>
      <c r="G18" s="720">
        <v>0</v>
      </c>
    </row>
    <row r="19" spans="1:7" ht="22.5">
      <c r="A19" s="719" t="s">
        <v>565</v>
      </c>
      <c r="B19" s="412">
        <v>0</v>
      </c>
      <c r="C19" s="409">
        <v>4.5</v>
      </c>
      <c r="D19" s="410">
        <v>0</v>
      </c>
      <c r="E19" s="411">
        <v>0</v>
      </c>
      <c r="F19" s="409">
        <v>4.5</v>
      </c>
      <c r="G19" s="720">
        <v>0</v>
      </c>
    </row>
    <row r="20" spans="1:7" ht="22.5">
      <c r="A20" s="719" t="s">
        <v>566</v>
      </c>
      <c r="B20" s="412">
        <v>0</v>
      </c>
      <c r="C20" s="409">
        <v>5.25</v>
      </c>
      <c r="D20" s="410">
        <v>0</v>
      </c>
      <c r="E20" s="411">
        <v>0</v>
      </c>
      <c r="F20" s="409">
        <v>5.25</v>
      </c>
      <c r="G20" s="720">
        <v>0</v>
      </c>
    </row>
    <row r="21" spans="1:7" ht="22.5">
      <c r="A21" s="719" t="s">
        <v>567</v>
      </c>
      <c r="B21" s="412">
        <v>0</v>
      </c>
      <c r="C21" s="409">
        <v>6</v>
      </c>
      <c r="D21" s="410">
        <v>0</v>
      </c>
      <c r="E21" s="411">
        <v>0</v>
      </c>
      <c r="F21" s="409">
        <v>6</v>
      </c>
      <c r="G21" s="720">
        <v>0</v>
      </c>
    </row>
    <row r="22" spans="1:7" ht="22.5">
      <c r="A22" s="719" t="s">
        <v>568</v>
      </c>
      <c r="B22" s="408">
        <v>2258680.961097375</v>
      </c>
      <c r="C22" s="409">
        <v>8</v>
      </c>
      <c r="D22" s="410">
        <v>180694.47688779</v>
      </c>
      <c r="E22" s="411">
        <v>1904959.7055709704</v>
      </c>
      <c r="F22" s="409">
        <v>8</v>
      </c>
      <c r="G22" s="720">
        <v>152396.77644567762</v>
      </c>
    </row>
    <row r="23" spans="1:7" ht="24">
      <c r="A23" s="721" t="s">
        <v>569</v>
      </c>
      <c r="B23" s="413"/>
      <c r="C23" s="414"/>
      <c r="D23" s="415">
        <v>182132.07688779</v>
      </c>
      <c r="E23" s="416"/>
      <c r="F23" s="414"/>
      <c r="G23" s="722">
        <v>152954.21644567762</v>
      </c>
    </row>
    <row r="24" spans="1:7" ht="24">
      <c r="A24" s="417" t="s">
        <v>570</v>
      </c>
      <c r="B24" s="413"/>
      <c r="C24" s="414"/>
      <c r="D24" s="723" t="s">
        <v>667</v>
      </c>
      <c r="E24" s="416"/>
      <c r="F24" s="414"/>
      <c r="G24" s="724">
        <v>12.5</v>
      </c>
    </row>
    <row r="25" spans="1:7" ht="24.75" thickBot="1">
      <c r="A25" s="418" t="s">
        <v>571</v>
      </c>
      <c r="B25" s="725"/>
      <c r="C25" s="419"/>
      <c r="D25" s="420">
        <v>2276651</v>
      </c>
      <c r="E25" s="419"/>
      <c r="F25" s="419"/>
      <c r="G25" s="421">
        <v>1911927.7055709702</v>
      </c>
    </row>
    <row r="26" spans="1:7" ht="19.5" thickTop="1">
      <c r="A26" s="726"/>
      <c r="B26" s="325"/>
      <c r="C26" s="325"/>
      <c r="D26" s="325"/>
      <c r="E26" s="325"/>
      <c r="F26" s="325"/>
      <c r="G26" s="727"/>
    </row>
    <row r="27" spans="1:7" ht="18.75">
      <c r="A27" s="332" t="s">
        <v>1181</v>
      </c>
      <c r="B27" s="325"/>
      <c r="C27" s="325"/>
      <c r="D27" s="325"/>
      <c r="E27" s="325"/>
      <c r="F27" s="325"/>
      <c r="G27" s="325"/>
    </row>
    <row r="28" spans="1:7" ht="18.75">
      <c r="A28" s="332"/>
      <c r="B28" s="325"/>
      <c r="C28" s="325"/>
      <c r="D28" s="325"/>
      <c r="E28" s="325"/>
      <c r="F28" s="325"/>
      <c r="G28" s="325"/>
    </row>
    <row r="29" spans="1:7" ht="21">
      <c r="A29" s="1083" t="s">
        <v>527</v>
      </c>
      <c r="B29" s="1085" t="s">
        <v>1192</v>
      </c>
      <c r="C29" s="1085"/>
      <c r="D29" s="1085"/>
      <c r="E29" s="1085" t="s">
        <v>1193</v>
      </c>
      <c r="F29" s="1085"/>
      <c r="G29" s="1085"/>
    </row>
    <row r="30" spans="1:7" ht="63">
      <c r="A30" s="1084"/>
      <c r="B30" s="403" t="s">
        <v>528</v>
      </c>
      <c r="C30" s="404" t="s">
        <v>120</v>
      </c>
      <c r="D30" s="404" t="s">
        <v>572</v>
      </c>
      <c r="E30" s="404" t="s">
        <v>528</v>
      </c>
      <c r="F30" s="404" t="s">
        <v>120</v>
      </c>
      <c r="G30" s="404" t="s">
        <v>572</v>
      </c>
    </row>
    <row r="31" spans="1:7" ht="18.75">
      <c r="A31" s="405"/>
      <c r="B31" s="406" t="s">
        <v>35</v>
      </c>
      <c r="C31" s="407" t="s">
        <v>532</v>
      </c>
      <c r="D31" s="406" t="s">
        <v>35</v>
      </c>
      <c r="E31" s="406" t="s">
        <v>35</v>
      </c>
      <c r="F31" s="407" t="s">
        <v>532</v>
      </c>
      <c r="G31" s="406" t="s">
        <v>35</v>
      </c>
    </row>
    <row r="32" spans="1:7" ht="24">
      <c r="A32" s="422" t="s">
        <v>573</v>
      </c>
      <c r="B32" s="423">
        <v>30054201.125197385</v>
      </c>
      <c r="C32" s="424">
        <v>15</v>
      </c>
      <c r="D32" s="410">
        <v>4508130.168779608</v>
      </c>
      <c r="E32" s="423">
        <v>20256544</v>
      </c>
      <c r="F32" s="425">
        <v>15</v>
      </c>
      <c r="G32" s="426">
        <v>3038481.6</v>
      </c>
    </row>
    <row r="33" spans="1:7" ht="24">
      <c r="A33" s="417" t="s">
        <v>570</v>
      </c>
      <c r="B33" s="427"/>
      <c r="C33" s="428"/>
      <c r="D33" s="429">
        <v>12.5</v>
      </c>
      <c r="E33" s="413"/>
      <c r="F33" s="430"/>
      <c r="G33" s="431">
        <v>12.5</v>
      </c>
    </row>
    <row r="34" spans="1:7" ht="24.75" thickBot="1">
      <c r="A34" s="418" t="s">
        <v>574</v>
      </c>
      <c r="B34" s="432"/>
      <c r="C34" s="432"/>
      <c r="D34" s="420">
        <v>56351627</v>
      </c>
      <c r="E34" s="419"/>
      <c r="F34" s="419"/>
      <c r="G34" s="421">
        <v>37981020</v>
      </c>
    </row>
    <row r="35" spans="1:7" ht="19.5" thickTop="1">
      <c r="A35" s="324"/>
      <c r="B35" s="469"/>
      <c r="C35" s="469"/>
      <c r="D35" s="469"/>
      <c r="E35" s="469"/>
      <c r="F35" s="469"/>
      <c r="G35" s="469"/>
    </row>
    <row r="36" spans="1:7" ht="18.75">
      <c r="A36" s="324"/>
      <c r="B36" s="469"/>
      <c r="C36" s="469"/>
      <c r="D36" s="469"/>
      <c r="E36" s="469"/>
      <c r="F36" s="469"/>
      <c r="G36" s="469"/>
    </row>
    <row r="37" spans="1:7" ht="18.75">
      <c r="A37" s="324"/>
      <c r="B37" s="469"/>
      <c r="C37" s="469"/>
      <c r="D37" s="469"/>
      <c r="E37" s="469"/>
      <c r="F37" s="469"/>
      <c r="G37" s="469"/>
    </row>
  </sheetData>
  <sheetProtection/>
  <mergeCells count="7">
    <mergeCell ref="A29:A30"/>
    <mergeCell ref="B29:D29"/>
    <mergeCell ref="E29:G29"/>
    <mergeCell ref="A1:E1"/>
    <mergeCell ref="A4:A5"/>
    <mergeCell ref="B4:D4"/>
    <mergeCell ref="E4:G4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O22"/>
  <sheetViews>
    <sheetView rightToLeft="1" zoomScalePageLayoutView="0" workbookViewId="0" topLeftCell="B1">
      <selection activeCell="E22" sqref="C3:E22"/>
    </sheetView>
  </sheetViews>
  <sheetFormatPr defaultColWidth="9.140625" defaultRowHeight="12.75"/>
  <cols>
    <col min="1" max="1" width="0.71875" style="1" hidden="1" customWidth="1"/>
    <col min="2" max="2" width="0.71875" style="57" customWidth="1"/>
    <col min="3" max="3" width="4.7109375" style="1" customWidth="1"/>
    <col min="4" max="4" width="15.00390625" style="1" customWidth="1"/>
    <col min="5" max="5" width="133.7109375" style="1" customWidth="1"/>
    <col min="6" max="6" width="52.8515625" style="1" hidden="1" customWidth="1"/>
    <col min="7" max="7" width="1.57421875" style="1" hidden="1" customWidth="1"/>
    <col min="8" max="8" width="0.85546875" style="1" customWidth="1"/>
    <col min="9" max="9" width="14.8515625" style="1" customWidth="1"/>
    <col min="10" max="10" width="14.00390625" style="1" customWidth="1"/>
    <col min="11" max="11" width="13.421875" style="1" customWidth="1"/>
    <col min="12" max="12" width="14.8515625" style="1" customWidth="1"/>
    <col min="13" max="13" width="14.00390625" style="1" customWidth="1"/>
    <col min="14" max="14" width="13.421875" style="1" customWidth="1"/>
    <col min="15" max="15" width="14.8515625" style="1" customWidth="1"/>
    <col min="16" max="16" width="14.00390625" style="1" customWidth="1"/>
    <col min="17" max="17" width="13.421875" style="1" customWidth="1"/>
    <col min="18" max="18" width="14.8515625" style="1" customWidth="1"/>
    <col min="19" max="19" width="14.00390625" style="1" customWidth="1"/>
    <col min="20" max="20" width="13.421875" style="1" customWidth="1"/>
    <col min="21" max="21" width="14.8515625" style="1" customWidth="1"/>
    <col min="22" max="22" width="14.00390625" style="1" customWidth="1"/>
    <col min="23" max="23" width="13.421875" style="1" customWidth="1"/>
    <col min="24" max="24" width="14.8515625" style="1" customWidth="1"/>
    <col min="25" max="25" width="14.00390625" style="1" customWidth="1"/>
    <col min="26" max="26" width="13.421875" style="1" customWidth="1"/>
    <col min="27" max="27" width="14.8515625" style="1" customWidth="1"/>
    <col min="28" max="28" width="14.00390625" style="1" customWidth="1"/>
    <col min="29" max="29" width="13.421875" style="1" customWidth="1"/>
    <col min="30" max="30" width="14.8515625" style="1" customWidth="1"/>
    <col min="31" max="31" width="14.00390625" style="1" customWidth="1"/>
    <col min="32" max="32" width="13.421875" style="1" customWidth="1"/>
    <col min="33" max="33" width="14.8515625" style="1" customWidth="1"/>
    <col min="34" max="34" width="14.00390625" style="1" customWidth="1"/>
    <col min="35" max="35" width="13.421875" style="1" customWidth="1"/>
    <col min="36" max="36" width="14.8515625" style="1" customWidth="1"/>
    <col min="37" max="37" width="14.00390625" style="1" customWidth="1"/>
    <col min="38" max="38" width="13.421875" style="1" customWidth="1"/>
    <col min="39" max="39" width="14.8515625" style="1" customWidth="1"/>
    <col min="40" max="40" width="14.00390625" style="1" customWidth="1"/>
    <col min="41" max="41" width="13.421875" style="1" customWidth="1"/>
    <col min="42" max="16384" width="9.140625" style="1" customWidth="1"/>
  </cols>
  <sheetData>
    <row r="1" spans="7:41" ht="5.25" customHeight="1" thickBot="1"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</row>
    <row r="2" ht="19.5" customHeight="1" thickBot="1">
      <c r="F2" s="60"/>
    </row>
    <row r="3" spans="3:6" ht="38.25" customHeight="1" thickBot="1">
      <c r="C3" s="91" t="s">
        <v>4</v>
      </c>
      <c r="D3" s="92" t="s">
        <v>123</v>
      </c>
      <c r="E3" s="76" t="s">
        <v>234</v>
      </c>
      <c r="F3" s="46" t="s">
        <v>136</v>
      </c>
    </row>
    <row r="4" spans="1:7" ht="24.75" customHeight="1">
      <c r="A4" s="43"/>
      <c r="C4" s="77">
        <v>1</v>
      </c>
      <c r="D4" s="86" t="s">
        <v>7</v>
      </c>
      <c r="E4" s="78" t="s">
        <v>252</v>
      </c>
      <c r="F4" s="23" t="s">
        <v>8</v>
      </c>
      <c r="G4" s="34"/>
    </row>
    <row r="5" spans="1:7" ht="41.25" customHeight="1">
      <c r="A5" s="43"/>
      <c r="C5" s="79">
        <v>2</v>
      </c>
      <c r="D5" s="87" t="s">
        <v>7</v>
      </c>
      <c r="E5" s="80" t="s">
        <v>251</v>
      </c>
      <c r="F5" s="24" t="s">
        <v>8</v>
      </c>
      <c r="G5" s="34"/>
    </row>
    <row r="6" spans="1:7" ht="27.75" customHeight="1">
      <c r="A6" s="43"/>
      <c r="C6" s="79">
        <v>3</v>
      </c>
      <c r="D6" s="88" t="s">
        <v>36</v>
      </c>
      <c r="E6" s="81" t="s">
        <v>237</v>
      </c>
      <c r="F6" s="24" t="s">
        <v>124</v>
      </c>
      <c r="G6" s="40"/>
    </row>
    <row r="7" spans="1:7" ht="42.75" customHeight="1">
      <c r="A7" s="43"/>
      <c r="C7" s="79">
        <v>4</v>
      </c>
      <c r="D7" s="89" t="s">
        <v>37</v>
      </c>
      <c r="E7" s="82" t="s">
        <v>235</v>
      </c>
      <c r="F7" s="24" t="s">
        <v>129</v>
      </c>
      <c r="G7" s="34"/>
    </row>
    <row r="8" spans="1:7" ht="30.75" customHeight="1">
      <c r="A8" s="43"/>
      <c r="C8" s="79">
        <v>5</v>
      </c>
      <c r="D8" s="89" t="s">
        <v>38</v>
      </c>
      <c r="E8" s="82" t="s">
        <v>250</v>
      </c>
      <c r="F8" s="24" t="s">
        <v>126</v>
      </c>
      <c r="G8" s="34"/>
    </row>
    <row r="9" spans="1:7" ht="27.75" customHeight="1">
      <c r="A9" s="38"/>
      <c r="C9" s="79">
        <v>6</v>
      </c>
      <c r="D9" s="89" t="s">
        <v>39</v>
      </c>
      <c r="E9" s="81" t="s">
        <v>236</v>
      </c>
      <c r="F9" s="25" t="s">
        <v>59</v>
      </c>
      <c r="G9" s="41"/>
    </row>
    <row r="10" spans="1:7" ht="23.25" customHeight="1">
      <c r="A10" s="43"/>
      <c r="C10" s="79">
        <v>7</v>
      </c>
      <c r="D10" s="88" t="s">
        <v>40</v>
      </c>
      <c r="E10" s="82" t="s">
        <v>238</v>
      </c>
      <c r="F10" s="24" t="s">
        <v>8</v>
      </c>
      <c r="G10" s="34"/>
    </row>
    <row r="11" spans="1:7" ht="45" customHeight="1">
      <c r="A11" s="43"/>
      <c r="C11" s="79">
        <v>8</v>
      </c>
      <c r="D11" s="89" t="s">
        <v>41</v>
      </c>
      <c r="E11" s="83" t="s">
        <v>239</v>
      </c>
      <c r="F11" s="26" t="s">
        <v>63</v>
      </c>
      <c r="G11" s="39"/>
    </row>
    <row r="12" spans="1:7" ht="24.75" customHeight="1">
      <c r="A12" s="43"/>
      <c r="C12" s="79">
        <v>9</v>
      </c>
      <c r="D12" s="88" t="s">
        <v>42</v>
      </c>
      <c r="E12" s="83" t="s">
        <v>253</v>
      </c>
      <c r="F12" s="24" t="s">
        <v>8</v>
      </c>
      <c r="G12" s="34"/>
    </row>
    <row r="13" spans="1:7" ht="24.75" customHeight="1">
      <c r="A13" s="43"/>
      <c r="C13" s="79">
        <v>10</v>
      </c>
      <c r="D13" s="88" t="s">
        <v>43</v>
      </c>
      <c r="E13" s="83" t="s">
        <v>249</v>
      </c>
      <c r="F13" s="24" t="s">
        <v>8</v>
      </c>
      <c r="G13" s="34"/>
    </row>
    <row r="14" spans="1:7" ht="27" customHeight="1">
      <c r="A14" s="38"/>
      <c r="C14" s="79">
        <v>11</v>
      </c>
      <c r="D14" s="89" t="s">
        <v>44</v>
      </c>
      <c r="E14" s="82" t="s">
        <v>248</v>
      </c>
      <c r="F14" s="26" t="s">
        <v>139</v>
      </c>
      <c r="G14" s="38"/>
    </row>
    <row r="15" spans="1:7" ht="24.75" customHeight="1">
      <c r="A15" s="43"/>
      <c r="C15" s="79">
        <v>12</v>
      </c>
      <c r="D15" s="88" t="s">
        <v>45</v>
      </c>
      <c r="E15" s="82" t="s">
        <v>247</v>
      </c>
      <c r="F15" s="24" t="s">
        <v>8</v>
      </c>
      <c r="G15" s="34"/>
    </row>
    <row r="16" spans="1:7" ht="39" customHeight="1">
      <c r="A16" s="43"/>
      <c r="C16" s="79">
        <v>13</v>
      </c>
      <c r="D16" s="88" t="s">
        <v>46</v>
      </c>
      <c r="E16" s="82" t="s">
        <v>246</v>
      </c>
      <c r="F16" s="24" t="s">
        <v>8</v>
      </c>
      <c r="G16" s="34"/>
    </row>
    <row r="17" spans="1:7" ht="27.75" customHeight="1">
      <c r="A17" s="43"/>
      <c r="C17" s="79">
        <v>14</v>
      </c>
      <c r="D17" s="89" t="s">
        <v>47</v>
      </c>
      <c r="E17" s="81" t="s">
        <v>245</v>
      </c>
      <c r="F17" s="24" t="s">
        <v>130</v>
      </c>
      <c r="G17" s="42"/>
    </row>
    <row r="18" spans="1:7" ht="41.25" customHeight="1">
      <c r="A18" s="43"/>
      <c r="C18" s="79">
        <v>15</v>
      </c>
      <c r="D18" s="88" t="s">
        <v>48</v>
      </c>
      <c r="E18" s="82" t="s">
        <v>244</v>
      </c>
      <c r="F18" s="24" t="s">
        <v>8</v>
      </c>
      <c r="G18" s="34"/>
    </row>
    <row r="19" spans="1:7" ht="25.5" customHeight="1">
      <c r="A19" s="43"/>
      <c r="C19" s="79">
        <v>16</v>
      </c>
      <c r="D19" s="89" t="s">
        <v>49</v>
      </c>
      <c r="E19" s="81" t="s">
        <v>242</v>
      </c>
      <c r="F19" s="25" t="s">
        <v>58</v>
      </c>
      <c r="G19" s="41"/>
    </row>
    <row r="20" spans="1:7" ht="40.5" customHeight="1">
      <c r="A20" s="43"/>
      <c r="C20" s="79">
        <v>17</v>
      </c>
      <c r="D20" s="89" t="s">
        <v>50</v>
      </c>
      <c r="E20" s="81" t="s">
        <v>243</v>
      </c>
      <c r="F20" s="25" t="s">
        <v>58</v>
      </c>
      <c r="G20" s="41"/>
    </row>
    <row r="21" spans="1:7" ht="25.5" customHeight="1">
      <c r="A21" s="43"/>
      <c r="C21" s="79">
        <v>18</v>
      </c>
      <c r="D21" s="88" t="s">
        <v>51</v>
      </c>
      <c r="E21" s="82" t="s">
        <v>240</v>
      </c>
      <c r="F21" s="24" t="s">
        <v>8</v>
      </c>
      <c r="G21" s="34"/>
    </row>
    <row r="22" spans="1:7" ht="24.75" customHeight="1" thickBot="1">
      <c r="A22" s="43"/>
      <c r="C22" s="84">
        <v>19</v>
      </c>
      <c r="D22" s="90" t="s">
        <v>52</v>
      </c>
      <c r="E22" s="85" t="s">
        <v>241</v>
      </c>
      <c r="F22" s="73" t="s">
        <v>128</v>
      </c>
      <c r="G22" s="34"/>
    </row>
  </sheetData>
  <sheetProtection/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26"/>
  <sheetViews>
    <sheetView rightToLeft="1" zoomScalePageLayoutView="0" workbookViewId="0" topLeftCell="A1">
      <selection activeCell="L17" sqref="L17"/>
    </sheetView>
  </sheetViews>
  <sheetFormatPr defaultColWidth="9.140625" defaultRowHeight="12.75"/>
  <cols>
    <col min="1" max="1" width="10.8515625" style="296" bestFit="1" customWidth="1"/>
    <col min="2" max="2" width="46.28125" style="283" customWidth="1"/>
    <col min="3" max="3" width="16.57421875" style="283" bestFit="1" customWidth="1"/>
    <col min="4" max="4" width="2.140625" style="283" customWidth="1"/>
    <col min="5" max="5" width="16.140625" style="283" bestFit="1" customWidth="1"/>
    <col min="6" max="6" width="3.57421875" style="283" customWidth="1"/>
    <col min="7" max="7" width="11.421875" style="283" bestFit="1" customWidth="1"/>
    <col min="8" max="16384" width="9.140625" style="283" customWidth="1"/>
  </cols>
  <sheetData>
    <row r="1" spans="1:5" ht="75" customHeight="1" thickBot="1">
      <c r="A1" s="845" t="s">
        <v>269</v>
      </c>
      <c r="B1" s="1071"/>
      <c r="C1" s="1071"/>
      <c r="D1" s="1071"/>
      <c r="E1" s="846"/>
    </row>
    <row r="2" spans="1:7" ht="16.5" customHeight="1">
      <c r="A2" s="294"/>
      <c r="B2" s="284"/>
      <c r="C2" s="284"/>
      <c r="D2" s="284"/>
      <c r="E2" s="284"/>
      <c r="F2" s="295"/>
      <c r="G2" s="295"/>
    </row>
    <row r="3" spans="1:5" ht="24">
      <c r="A3" s="728" t="s">
        <v>1103</v>
      </c>
      <c r="B3" s="729" t="s">
        <v>575</v>
      </c>
      <c r="C3" s="730"/>
      <c r="D3" s="730"/>
      <c r="E3" s="730"/>
    </row>
    <row r="4" spans="1:5" ht="20.25">
      <c r="A4" s="325"/>
      <c r="B4" s="731"/>
      <c r="C4" s="732"/>
      <c r="D4" s="732"/>
      <c r="E4" s="732"/>
    </row>
    <row r="5" spans="1:5" ht="22.5">
      <c r="A5" s="325"/>
      <c r="B5" s="733" t="s">
        <v>1182</v>
      </c>
      <c r="C5" s="730"/>
      <c r="D5" s="730"/>
      <c r="E5" s="730"/>
    </row>
    <row r="6" spans="1:5" ht="24">
      <c r="A6" s="325"/>
      <c r="B6" s="328"/>
      <c r="C6" s="433">
        <v>1401</v>
      </c>
      <c r="D6" s="434"/>
      <c r="E6" s="433">
        <v>1400</v>
      </c>
    </row>
    <row r="7" spans="1:5" ht="18.75">
      <c r="A7" s="325"/>
      <c r="B7" s="328"/>
      <c r="C7" s="435" t="s">
        <v>35</v>
      </c>
      <c r="D7" s="366"/>
      <c r="E7" s="435" t="s">
        <v>35</v>
      </c>
    </row>
    <row r="8" spans="1:5" ht="24">
      <c r="A8" s="325"/>
      <c r="B8" s="391" t="s">
        <v>1104</v>
      </c>
      <c r="C8" s="436">
        <v>22539483</v>
      </c>
      <c r="D8" s="329"/>
      <c r="E8" s="436">
        <v>17990752</v>
      </c>
    </row>
    <row r="9" spans="1:5" ht="21">
      <c r="A9" s="325"/>
      <c r="B9" s="332"/>
      <c r="C9" s="330"/>
      <c r="D9" s="329"/>
      <c r="E9" s="330"/>
    </row>
    <row r="10" spans="1:5" ht="22.5">
      <c r="A10" s="289"/>
      <c r="B10" s="372" t="s">
        <v>576</v>
      </c>
      <c r="C10" s="437">
        <v>363954355</v>
      </c>
      <c r="D10" s="438"/>
      <c r="E10" s="437">
        <v>260873978.35426906</v>
      </c>
    </row>
    <row r="11" spans="1:5" ht="22.5">
      <c r="A11" s="289"/>
      <c r="B11" s="372" t="s">
        <v>577</v>
      </c>
      <c r="C11" s="437">
        <v>2276651</v>
      </c>
      <c r="D11" s="438"/>
      <c r="E11" s="437">
        <v>1911927.7055709702</v>
      </c>
    </row>
    <row r="12" spans="1:5" ht="22.5">
      <c r="A12" s="289"/>
      <c r="B12" s="372" t="s">
        <v>578</v>
      </c>
      <c r="C12" s="439">
        <v>56351627</v>
      </c>
      <c r="D12" s="438"/>
      <c r="E12" s="439">
        <v>37981020</v>
      </c>
    </row>
    <row r="13" spans="1:5" ht="24">
      <c r="A13" s="289"/>
      <c r="B13" s="734" t="s">
        <v>579</v>
      </c>
      <c r="C13" s="437">
        <v>422582633</v>
      </c>
      <c r="D13" s="440"/>
      <c r="E13" s="437">
        <v>300766926.05984</v>
      </c>
    </row>
    <row r="14" spans="1:5" ht="21">
      <c r="A14" s="289"/>
      <c r="B14" s="331"/>
      <c r="C14" s="394"/>
      <c r="D14" s="395"/>
      <c r="E14" s="396"/>
    </row>
    <row r="15" spans="1:5" ht="24">
      <c r="A15" s="289"/>
      <c r="B15" s="441" t="s">
        <v>580</v>
      </c>
      <c r="C15" s="442">
        <v>0.05883287091923629</v>
      </c>
      <c r="D15" s="443"/>
      <c r="E15" s="442">
        <v>0.04628911556994155</v>
      </c>
    </row>
    <row r="16" spans="1:5" ht="24">
      <c r="A16" s="289"/>
      <c r="B16" s="441" t="s">
        <v>216</v>
      </c>
      <c r="C16" s="442">
        <v>0.08221111159577635</v>
      </c>
      <c r="D16" s="443"/>
      <c r="E16" s="442">
        <v>0.07480998831807514</v>
      </c>
    </row>
    <row r="17" spans="1:5" ht="19.5">
      <c r="A17" s="289"/>
      <c r="B17" s="444"/>
      <c r="C17" s="396"/>
      <c r="D17" s="366"/>
      <c r="E17" s="396"/>
    </row>
    <row r="18" spans="1:5" ht="121.5" customHeight="1">
      <c r="A18" s="735" t="s">
        <v>3</v>
      </c>
      <c r="B18" s="1087" t="s">
        <v>1183</v>
      </c>
      <c r="C18" s="1087" t="s">
        <v>1184</v>
      </c>
      <c r="D18" s="1087" t="s">
        <v>1184</v>
      </c>
      <c r="E18" s="1087" t="s">
        <v>1184</v>
      </c>
    </row>
    <row r="19" spans="1:5" ht="24">
      <c r="A19" s="728" t="s">
        <v>1105</v>
      </c>
      <c r="B19" s="729" t="s">
        <v>581</v>
      </c>
      <c r="C19" s="730"/>
      <c r="D19" s="730"/>
      <c r="E19" s="730"/>
    </row>
    <row r="20" spans="1:5" ht="59.25" customHeight="1">
      <c r="A20" s="325"/>
      <c r="B20" s="1086" t="s">
        <v>1107</v>
      </c>
      <c r="C20" s="1086" t="s">
        <v>1108</v>
      </c>
      <c r="D20" s="1086" t="s">
        <v>1108</v>
      </c>
      <c r="E20" s="1086" t="s">
        <v>1108</v>
      </c>
    </row>
    <row r="21" spans="1:5" ht="20.25">
      <c r="A21" s="325"/>
      <c r="B21" s="326"/>
      <c r="C21" s="327"/>
      <c r="D21" s="327"/>
      <c r="E21" s="327"/>
    </row>
    <row r="22" spans="1:5" ht="24">
      <c r="A22" s="325"/>
      <c r="B22" s="328"/>
      <c r="C22" s="433">
        <v>1401</v>
      </c>
      <c r="D22" s="434"/>
      <c r="E22" s="433">
        <v>1400</v>
      </c>
    </row>
    <row r="23" spans="1:5" ht="18.75">
      <c r="A23" s="325"/>
      <c r="B23" s="328"/>
      <c r="C23" s="330" t="s">
        <v>284</v>
      </c>
      <c r="D23" s="331"/>
      <c r="E23" s="330" t="s">
        <v>284</v>
      </c>
    </row>
    <row r="24" spans="1:5" ht="22.5">
      <c r="A24" s="325"/>
      <c r="B24" s="372" t="s">
        <v>1106</v>
      </c>
      <c r="C24" s="736">
        <v>47503361</v>
      </c>
      <c r="D24" s="737"/>
      <c r="E24" s="736">
        <v>37013854</v>
      </c>
    </row>
    <row r="25" spans="1:5" ht="22.5">
      <c r="A25" s="325"/>
      <c r="B25" s="372" t="s">
        <v>668</v>
      </c>
      <c r="C25" s="738">
        <v>681720047</v>
      </c>
      <c r="D25" s="737"/>
      <c r="E25" s="738">
        <v>531300350</v>
      </c>
    </row>
    <row r="26" spans="1:5" ht="24">
      <c r="A26" s="325"/>
      <c r="B26" s="372" t="s">
        <v>582</v>
      </c>
      <c r="C26" s="739">
        <v>7</v>
      </c>
      <c r="D26" s="740"/>
      <c r="E26" s="739">
        <v>6.9666534192947545</v>
      </c>
    </row>
  </sheetData>
  <sheetProtection/>
  <mergeCells count="3">
    <mergeCell ref="B20:E20"/>
    <mergeCell ref="A1:E1"/>
    <mergeCell ref="B18:E18"/>
  </mergeCells>
  <printOptions/>
  <pageMargins left="0.7" right="0.7" top="0.75" bottom="0.75" header="0.3" footer="0.3"/>
  <pageSetup horizontalDpi="600" verticalDpi="600" orientation="portrait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AM21"/>
  <sheetViews>
    <sheetView rightToLeft="1" zoomScalePageLayoutView="0" workbookViewId="0" topLeftCell="A1">
      <selection activeCell="C4" sqref="C4:D21"/>
    </sheetView>
  </sheetViews>
  <sheetFormatPr defaultColWidth="9.140625" defaultRowHeight="12.75"/>
  <cols>
    <col min="1" max="1" width="0.71875" style="1" customWidth="1"/>
    <col min="2" max="2" width="13.57421875" style="1" customWidth="1"/>
    <col min="3" max="3" width="73.7109375" style="1" customWidth="1"/>
    <col min="4" max="4" width="64.7109375" style="1" customWidth="1"/>
    <col min="5" max="5" width="52.00390625" style="1" hidden="1" customWidth="1"/>
    <col min="6" max="6" width="2.00390625" style="1" hidden="1" customWidth="1"/>
    <col min="7" max="7" width="1.1484375" style="1" customWidth="1"/>
    <col min="8" max="8" width="14.00390625" style="1" customWidth="1"/>
    <col min="9" max="9" width="13.421875" style="1" customWidth="1"/>
    <col min="10" max="10" width="14.8515625" style="1" customWidth="1"/>
    <col min="11" max="11" width="14.00390625" style="1" customWidth="1"/>
    <col min="12" max="12" width="13.421875" style="1" customWidth="1"/>
    <col min="13" max="13" width="14.8515625" style="1" customWidth="1"/>
    <col min="14" max="14" width="14.00390625" style="1" customWidth="1"/>
    <col min="15" max="15" width="13.421875" style="1" customWidth="1"/>
    <col min="16" max="16" width="14.8515625" style="1" customWidth="1"/>
    <col min="17" max="17" width="14.00390625" style="1" customWidth="1"/>
    <col min="18" max="18" width="13.421875" style="1" customWidth="1"/>
    <col min="19" max="19" width="14.8515625" style="1" customWidth="1"/>
    <col min="20" max="20" width="14.00390625" style="1" customWidth="1"/>
    <col min="21" max="21" width="13.421875" style="1" customWidth="1"/>
    <col min="22" max="22" width="14.8515625" style="1" customWidth="1"/>
    <col min="23" max="23" width="14.00390625" style="1" customWidth="1"/>
    <col min="24" max="24" width="13.421875" style="1" customWidth="1"/>
    <col min="25" max="25" width="14.8515625" style="1" customWidth="1"/>
    <col min="26" max="26" width="14.00390625" style="1" customWidth="1"/>
    <col min="27" max="27" width="13.421875" style="1" customWidth="1"/>
    <col min="28" max="28" width="14.8515625" style="1" customWidth="1"/>
    <col min="29" max="29" width="14.00390625" style="1" customWidth="1"/>
    <col min="30" max="30" width="13.421875" style="1" customWidth="1"/>
    <col min="31" max="31" width="14.8515625" style="1" customWidth="1"/>
    <col min="32" max="32" width="14.00390625" style="1" customWidth="1"/>
    <col min="33" max="33" width="13.421875" style="1" customWidth="1"/>
    <col min="34" max="34" width="14.8515625" style="1" customWidth="1"/>
    <col min="35" max="35" width="14.00390625" style="1" customWidth="1"/>
    <col min="36" max="36" width="13.421875" style="1" customWidth="1"/>
    <col min="37" max="37" width="14.8515625" style="1" customWidth="1"/>
    <col min="38" max="38" width="14.00390625" style="1" customWidth="1"/>
    <col min="39" max="39" width="13.421875" style="1" customWidth="1"/>
    <col min="40" max="16384" width="9.140625" style="1" customWidth="1"/>
  </cols>
  <sheetData>
    <row r="1" spans="6:39" ht="14.25" customHeight="1" thickBot="1"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ht="23.25" customHeight="1" thickBot="1">
      <c r="E2" s="60"/>
    </row>
    <row r="3" spans="2:5" ht="53.25" customHeight="1" thickBot="1">
      <c r="B3" s="61" t="s">
        <v>9</v>
      </c>
      <c r="C3" s="45" t="s">
        <v>255</v>
      </c>
      <c r="D3" s="46" t="s">
        <v>30</v>
      </c>
      <c r="E3" s="46" t="s">
        <v>31</v>
      </c>
    </row>
    <row r="4" spans="2:6" ht="22.5" customHeight="1">
      <c r="B4" s="62" t="s">
        <v>10</v>
      </c>
      <c r="C4" s="10" t="s">
        <v>76</v>
      </c>
      <c r="D4" s="10" t="s">
        <v>28</v>
      </c>
      <c r="E4" s="10" t="s">
        <v>228</v>
      </c>
      <c r="F4" s="34"/>
    </row>
    <row r="5" spans="2:6" ht="19.5" customHeight="1">
      <c r="B5" s="63" t="s">
        <v>11</v>
      </c>
      <c r="C5" s="11" t="s">
        <v>75</v>
      </c>
      <c r="D5" s="11" t="s">
        <v>29</v>
      </c>
      <c r="E5" s="74" t="s">
        <v>227</v>
      </c>
      <c r="F5" s="34"/>
    </row>
    <row r="6" spans="2:6" ht="24" customHeight="1">
      <c r="B6" s="63" t="s">
        <v>12</v>
      </c>
      <c r="C6" s="11" t="s">
        <v>74</v>
      </c>
      <c r="D6" s="11" t="s">
        <v>99</v>
      </c>
      <c r="E6" s="75" t="s">
        <v>228</v>
      </c>
      <c r="F6" s="34"/>
    </row>
    <row r="7" spans="2:6" ht="23.25" customHeight="1">
      <c r="B7" s="63" t="s">
        <v>13</v>
      </c>
      <c r="C7" s="11" t="s">
        <v>73</v>
      </c>
      <c r="D7" s="11" t="s">
        <v>100</v>
      </c>
      <c r="E7" s="16" t="s">
        <v>226</v>
      </c>
      <c r="F7" s="34"/>
    </row>
    <row r="8" spans="2:6" ht="24" customHeight="1">
      <c r="B8" s="63" t="s">
        <v>14</v>
      </c>
      <c r="C8" s="11" t="s">
        <v>72</v>
      </c>
      <c r="D8" s="11" t="s">
        <v>33</v>
      </c>
      <c r="E8" s="16" t="s">
        <v>229</v>
      </c>
      <c r="F8" s="34"/>
    </row>
    <row r="9" spans="2:6" ht="81" customHeight="1">
      <c r="B9" s="63" t="s">
        <v>15</v>
      </c>
      <c r="C9" s="11" t="s">
        <v>71</v>
      </c>
      <c r="D9" s="32" t="s">
        <v>254</v>
      </c>
      <c r="E9" s="33" t="s">
        <v>3</v>
      </c>
      <c r="F9" s="39"/>
    </row>
    <row r="10" spans="2:6" ht="79.5" customHeight="1">
      <c r="B10" s="63" t="s">
        <v>16</v>
      </c>
      <c r="C10" s="11" t="s">
        <v>70</v>
      </c>
      <c r="D10" s="32" t="s">
        <v>256</v>
      </c>
      <c r="E10" s="33" t="s">
        <v>3</v>
      </c>
      <c r="F10" s="44"/>
    </row>
    <row r="11" spans="2:6" ht="26.25" customHeight="1">
      <c r="B11" s="63" t="s">
        <v>17</v>
      </c>
      <c r="C11" s="11" t="s">
        <v>77</v>
      </c>
      <c r="D11" s="11" t="s">
        <v>81</v>
      </c>
      <c r="E11" s="11" t="s">
        <v>225</v>
      </c>
      <c r="F11" s="34"/>
    </row>
    <row r="12" spans="2:6" ht="24.75" customHeight="1">
      <c r="B12" s="63" t="s">
        <v>18</v>
      </c>
      <c r="C12" s="11" t="s">
        <v>78</v>
      </c>
      <c r="D12" s="11" t="s">
        <v>82</v>
      </c>
      <c r="E12" s="32" t="s">
        <v>119</v>
      </c>
      <c r="F12" s="38"/>
    </row>
    <row r="13" spans="2:6" ht="22.5" customHeight="1">
      <c r="B13" s="63" t="s">
        <v>19</v>
      </c>
      <c r="C13" s="11" t="s">
        <v>79</v>
      </c>
      <c r="D13" s="11" t="s">
        <v>83</v>
      </c>
      <c r="E13" s="11" t="s">
        <v>230</v>
      </c>
      <c r="F13" s="34"/>
    </row>
    <row r="14" spans="2:6" ht="21" customHeight="1">
      <c r="B14" s="63" t="s">
        <v>20</v>
      </c>
      <c r="C14" s="11" t="s">
        <v>80</v>
      </c>
      <c r="D14" s="11" t="s">
        <v>84</v>
      </c>
      <c r="E14" s="11" t="s">
        <v>224</v>
      </c>
      <c r="F14" s="34"/>
    </row>
    <row r="15" spans="2:6" ht="43.5" customHeight="1">
      <c r="B15" s="63" t="s">
        <v>21</v>
      </c>
      <c r="C15" s="11" t="s">
        <v>87</v>
      </c>
      <c r="D15" s="11" t="s">
        <v>85</v>
      </c>
      <c r="E15" s="11" t="s">
        <v>222</v>
      </c>
      <c r="F15" s="34"/>
    </row>
    <row r="16" spans="2:6" ht="21.75" customHeight="1">
      <c r="B16" s="63" t="s">
        <v>22</v>
      </c>
      <c r="C16" s="11" t="s">
        <v>88</v>
      </c>
      <c r="D16" s="11" t="s">
        <v>86</v>
      </c>
      <c r="E16" s="11" t="s">
        <v>223</v>
      </c>
      <c r="F16" s="34"/>
    </row>
    <row r="17" spans="2:6" ht="22.5" customHeight="1">
      <c r="B17" s="63" t="s">
        <v>23</v>
      </c>
      <c r="C17" s="11" t="s">
        <v>89</v>
      </c>
      <c r="D17" s="11" t="s">
        <v>90</v>
      </c>
      <c r="E17" s="55" t="s">
        <v>231</v>
      </c>
      <c r="F17" s="34"/>
    </row>
    <row r="18" spans="2:6" ht="23.25" customHeight="1">
      <c r="B18" s="63" t="s">
        <v>24</v>
      </c>
      <c r="C18" s="11" t="s">
        <v>94</v>
      </c>
      <c r="D18" s="11" t="s">
        <v>91</v>
      </c>
      <c r="E18" s="11" t="s">
        <v>231</v>
      </c>
      <c r="F18" s="34"/>
    </row>
    <row r="19" spans="2:6" ht="20.25" customHeight="1">
      <c r="B19" s="63" t="s">
        <v>25</v>
      </c>
      <c r="C19" s="11" t="s">
        <v>95</v>
      </c>
      <c r="D19" s="11" t="s">
        <v>92</v>
      </c>
      <c r="E19" s="11" t="s">
        <v>233</v>
      </c>
      <c r="F19" s="34"/>
    </row>
    <row r="20" spans="2:6" ht="21" customHeight="1">
      <c r="B20" s="63" t="s">
        <v>26</v>
      </c>
      <c r="C20" s="11" t="s">
        <v>96</v>
      </c>
      <c r="D20" s="11" t="s">
        <v>93</v>
      </c>
      <c r="E20" s="11" t="s">
        <v>232</v>
      </c>
      <c r="F20" s="34"/>
    </row>
    <row r="21" spans="2:6" ht="22.5" customHeight="1" thickBot="1">
      <c r="B21" s="64" t="s">
        <v>27</v>
      </c>
      <c r="C21" s="31" t="s">
        <v>97</v>
      </c>
      <c r="D21" s="31" t="s">
        <v>98</v>
      </c>
      <c r="E21" s="56" t="s">
        <v>217</v>
      </c>
      <c r="F21" s="34"/>
    </row>
  </sheetData>
  <sheetProtection/>
  <printOptions horizontalCentered="1" verticalCentered="1"/>
  <pageMargins left="0.03937007874015748" right="0.03937007874015748" top="0.03937007874015748" bottom="0.03937007874015748" header="0.03937007874015748" footer="0.03937007874015748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J23"/>
  <sheetViews>
    <sheetView rightToLeft="1" zoomScalePageLayoutView="0" workbookViewId="0" topLeftCell="A1">
      <selection activeCell="B4" sqref="B4"/>
    </sheetView>
  </sheetViews>
  <sheetFormatPr defaultColWidth="9.140625" defaultRowHeight="12.75"/>
  <cols>
    <col min="1" max="1" width="0.71875" style="1" customWidth="1"/>
    <col min="2" max="2" width="68.28125" style="1" customWidth="1"/>
    <col min="3" max="3" width="36.00390625" style="276" customWidth="1"/>
    <col min="4" max="4" width="2.00390625" style="1" hidden="1" customWidth="1"/>
    <col min="5" max="5" width="14.00390625" style="1" customWidth="1"/>
    <col min="6" max="6" width="13.421875" style="1" customWidth="1"/>
    <col min="7" max="7" width="14.8515625" style="1" customWidth="1"/>
    <col min="8" max="8" width="14.00390625" style="1" customWidth="1"/>
    <col min="9" max="9" width="13.421875" style="1" customWidth="1"/>
    <col min="10" max="10" width="14.8515625" style="1" customWidth="1"/>
    <col min="11" max="11" width="14.00390625" style="1" customWidth="1"/>
    <col min="12" max="12" width="13.421875" style="1" customWidth="1"/>
    <col min="13" max="13" width="14.8515625" style="1" customWidth="1"/>
    <col min="14" max="14" width="14.00390625" style="1" customWidth="1"/>
    <col min="15" max="15" width="13.421875" style="1" customWidth="1"/>
    <col min="16" max="16" width="14.8515625" style="1" customWidth="1"/>
    <col min="17" max="17" width="14.00390625" style="1" customWidth="1"/>
    <col min="18" max="18" width="13.421875" style="1" customWidth="1"/>
    <col min="19" max="19" width="14.8515625" style="1" customWidth="1"/>
    <col min="20" max="20" width="14.00390625" style="1" customWidth="1"/>
    <col min="21" max="21" width="13.421875" style="1" customWidth="1"/>
    <col min="22" max="22" width="14.8515625" style="1" customWidth="1"/>
    <col min="23" max="23" width="14.00390625" style="1" customWidth="1"/>
    <col min="24" max="24" width="13.421875" style="1" customWidth="1"/>
    <col min="25" max="25" width="14.8515625" style="1" customWidth="1"/>
    <col min="26" max="26" width="14.00390625" style="1" customWidth="1"/>
    <col min="27" max="27" width="13.421875" style="1" customWidth="1"/>
    <col min="28" max="28" width="14.8515625" style="1" customWidth="1"/>
    <col min="29" max="29" width="14.00390625" style="1" customWidth="1"/>
    <col min="30" max="30" width="13.421875" style="1" customWidth="1"/>
    <col min="31" max="31" width="14.8515625" style="1" customWidth="1"/>
    <col min="32" max="32" width="14.00390625" style="1" customWidth="1"/>
    <col min="33" max="33" width="13.421875" style="1" customWidth="1"/>
    <col min="34" max="34" width="14.8515625" style="1" customWidth="1"/>
    <col min="35" max="35" width="14.00390625" style="1" customWidth="1"/>
    <col min="36" max="36" width="13.421875" style="1" customWidth="1"/>
    <col min="37" max="16384" width="9.140625" style="1" customWidth="1"/>
  </cols>
  <sheetData>
    <row r="1" spans="4:36" ht="14.25" customHeight="1"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</row>
    <row r="2" ht="23.25" customHeight="1" thickBot="1"/>
    <row r="3" spans="2:3" ht="53.25" customHeight="1" thickBot="1">
      <c r="B3" s="279" t="s">
        <v>1186</v>
      </c>
      <c r="C3" s="279" t="s">
        <v>30</v>
      </c>
    </row>
    <row r="4" spans="2:4" ht="24.75" customHeight="1">
      <c r="B4" s="10" t="s">
        <v>76</v>
      </c>
      <c r="C4" s="277" t="s">
        <v>28</v>
      </c>
      <c r="D4" s="34"/>
    </row>
    <row r="5" spans="2:4" ht="30.75" customHeight="1">
      <c r="B5" s="11" t="s">
        <v>75</v>
      </c>
      <c r="C5" s="278" t="s">
        <v>29</v>
      </c>
      <c r="D5" s="34"/>
    </row>
    <row r="6" spans="2:4" ht="24" customHeight="1">
      <c r="B6" s="11" t="s">
        <v>74</v>
      </c>
      <c r="C6" s="278" t="s">
        <v>461</v>
      </c>
      <c r="D6" s="34"/>
    </row>
    <row r="7" spans="2:4" ht="23.25" customHeight="1">
      <c r="B7" s="11" t="s">
        <v>73</v>
      </c>
      <c r="C7" s="278" t="s">
        <v>462</v>
      </c>
      <c r="D7" s="34"/>
    </row>
    <row r="8" spans="2:4" ht="24" customHeight="1">
      <c r="B8" s="11" t="s">
        <v>72</v>
      </c>
      <c r="C8" s="278" t="s">
        <v>33</v>
      </c>
      <c r="D8" s="34"/>
    </row>
    <row r="9" spans="2:4" ht="33" customHeight="1">
      <c r="B9" s="11" t="s">
        <v>71</v>
      </c>
      <c r="C9" s="278" t="s">
        <v>463</v>
      </c>
      <c r="D9" s="39"/>
    </row>
    <row r="10" spans="2:4" ht="48" customHeight="1">
      <c r="B10" s="11" t="s">
        <v>70</v>
      </c>
      <c r="C10" s="278" t="s">
        <v>464</v>
      </c>
      <c r="D10" s="44"/>
    </row>
    <row r="11" spans="2:4" ht="39.75" customHeight="1">
      <c r="B11" s="11" t="s">
        <v>77</v>
      </c>
      <c r="C11" s="278" t="s">
        <v>81</v>
      </c>
      <c r="D11" s="34"/>
    </row>
    <row r="12" spans="2:4" ht="39.75" customHeight="1">
      <c r="B12" s="11" t="s">
        <v>78</v>
      </c>
      <c r="C12" s="278" t="s">
        <v>82</v>
      </c>
      <c r="D12" s="38"/>
    </row>
    <row r="13" spans="2:4" ht="22.5" customHeight="1">
      <c r="B13" s="11" t="s">
        <v>79</v>
      </c>
      <c r="C13" s="278" t="s">
        <v>83</v>
      </c>
      <c r="D13" s="34"/>
    </row>
    <row r="14" spans="2:4" ht="21" customHeight="1">
      <c r="B14" s="11" t="s">
        <v>80</v>
      </c>
      <c r="C14" s="278" t="s">
        <v>84</v>
      </c>
      <c r="D14" s="34"/>
    </row>
    <row r="15" spans="2:4" ht="39.75" customHeight="1">
      <c r="B15" s="11" t="s">
        <v>87</v>
      </c>
      <c r="C15" s="278" t="s">
        <v>85</v>
      </c>
      <c r="D15" s="34"/>
    </row>
    <row r="16" spans="2:4" ht="21.75" customHeight="1">
      <c r="B16" s="11" t="s">
        <v>88</v>
      </c>
      <c r="C16" s="278" t="s">
        <v>86</v>
      </c>
      <c r="D16" s="34"/>
    </row>
    <row r="17" spans="2:4" ht="22.5" customHeight="1">
      <c r="B17" s="11" t="s">
        <v>89</v>
      </c>
      <c r="C17" s="278" t="s">
        <v>90</v>
      </c>
      <c r="D17" s="34"/>
    </row>
    <row r="18" spans="2:4" ht="23.25" customHeight="1">
      <c r="B18" s="11" t="s">
        <v>94</v>
      </c>
      <c r="C18" s="278" t="s">
        <v>91</v>
      </c>
      <c r="D18" s="34"/>
    </row>
    <row r="19" spans="2:4" ht="20.25" customHeight="1">
      <c r="B19" s="11" t="s">
        <v>95</v>
      </c>
      <c r="C19" s="278" t="s">
        <v>92</v>
      </c>
      <c r="D19" s="34"/>
    </row>
    <row r="20" spans="2:4" ht="21" customHeight="1">
      <c r="B20" s="11" t="s">
        <v>96</v>
      </c>
      <c r="C20" s="278" t="s">
        <v>93</v>
      </c>
      <c r="D20" s="34"/>
    </row>
    <row r="21" spans="2:4" ht="22.5" customHeight="1">
      <c r="B21" s="11" t="s">
        <v>97</v>
      </c>
      <c r="C21" s="278" t="s">
        <v>98</v>
      </c>
      <c r="D21" s="34"/>
    </row>
    <row r="22" spans="2:3" ht="26.25" customHeight="1">
      <c r="B22" s="11" t="s">
        <v>465</v>
      </c>
      <c r="C22" s="278" t="s">
        <v>466</v>
      </c>
    </row>
    <row r="23" spans="2:3" ht="37.5">
      <c r="B23" s="11" t="s">
        <v>467</v>
      </c>
      <c r="C23" s="278" t="s">
        <v>468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1"/>
  <sheetViews>
    <sheetView rightToLeft="1" zoomScale="80" zoomScaleNormal="80" zoomScalePageLayoutView="0" workbookViewId="0" topLeftCell="A13">
      <selection activeCell="E25" sqref="E25"/>
    </sheetView>
  </sheetViews>
  <sheetFormatPr defaultColWidth="9.140625" defaultRowHeight="12.75"/>
  <cols>
    <col min="1" max="1" width="0.85546875" style="1" customWidth="1"/>
    <col min="2" max="2" width="4.7109375" style="1" customWidth="1"/>
    <col min="3" max="3" width="48.57421875" style="1" customWidth="1"/>
    <col min="4" max="4" width="21.7109375" style="1" customWidth="1"/>
    <col min="5" max="5" width="20.28125" style="1" customWidth="1"/>
    <col min="6" max="6" width="20.7109375" style="1" customWidth="1"/>
    <col min="7" max="7" width="20.57421875" style="1" customWidth="1"/>
    <col min="8" max="8" width="21.28125" style="1" customWidth="1"/>
    <col min="9" max="9" width="22.00390625" style="1" customWidth="1"/>
    <col min="10" max="10" width="11.28125" style="1" customWidth="1"/>
    <col min="11" max="11" width="9.140625" style="1" customWidth="1"/>
    <col min="12" max="16384" width="9.140625" style="1" customWidth="1"/>
  </cols>
  <sheetData>
    <row r="1" spans="4:9" ht="6.75" customHeight="1">
      <c r="D1" s="9"/>
      <c r="E1" s="9"/>
      <c r="F1" s="9"/>
      <c r="G1" s="9"/>
      <c r="H1" s="9"/>
      <c r="I1" s="9"/>
    </row>
    <row r="2" spans="4:9" ht="5.25" customHeight="1" thickBot="1">
      <c r="D2" s="9"/>
      <c r="E2" s="9"/>
      <c r="F2" s="9"/>
      <c r="G2" s="9"/>
      <c r="H2" s="9"/>
      <c r="I2" s="9"/>
    </row>
    <row r="3" spans="2:9" s="3" customFormat="1" ht="33.75" customHeight="1" thickBot="1">
      <c r="B3" s="830" t="s">
        <v>257</v>
      </c>
      <c r="C3" s="831"/>
      <c r="D3" s="839" t="s">
        <v>829</v>
      </c>
      <c r="E3" s="840"/>
      <c r="F3" s="840"/>
      <c r="G3" s="840"/>
      <c r="H3" s="841"/>
      <c r="I3" s="137" t="s">
        <v>35</v>
      </c>
    </row>
    <row r="4" spans="2:9" s="3" customFormat="1" ht="34.5" customHeight="1" thickBot="1">
      <c r="B4" s="837" t="s">
        <v>4</v>
      </c>
      <c r="C4" s="827" t="s">
        <v>109</v>
      </c>
      <c r="D4" s="832" t="s">
        <v>822</v>
      </c>
      <c r="E4" s="833"/>
      <c r="F4" s="833"/>
      <c r="G4" s="833"/>
      <c r="H4" s="833"/>
      <c r="I4" s="834"/>
    </row>
    <row r="5" spans="2:9" s="2" customFormat="1" ht="25.5" customHeight="1" thickBot="1">
      <c r="B5" s="838"/>
      <c r="C5" s="828"/>
      <c r="D5" s="835">
        <v>1401</v>
      </c>
      <c r="E5" s="836"/>
      <c r="F5" s="835">
        <v>1400</v>
      </c>
      <c r="G5" s="836"/>
      <c r="H5" s="835">
        <v>1399</v>
      </c>
      <c r="I5" s="836"/>
    </row>
    <row r="6" spans="2:9" s="2" customFormat="1" ht="27.75" customHeight="1" thickBot="1">
      <c r="B6" s="838"/>
      <c r="C6" s="829"/>
      <c r="D6" s="171" t="s">
        <v>276</v>
      </c>
      <c r="E6" s="171" t="s">
        <v>147</v>
      </c>
      <c r="F6" s="171" t="s">
        <v>276</v>
      </c>
      <c r="G6" s="171" t="s">
        <v>147</v>
      </c>
      <c r="H6" s="171" t="s">
        <v>276</v>
      </c>
      <c r="I6" s="171" t="s">
        <v>147</v>
      </c>
    </row>
    <row r="7" spans="2:9" s="2" customFormat="1" ht="25.5" customHeight="1">
      <c r="B7" s="104">
        <v>1</v>
      </c>
      <c r="C7" s="349" t="s">
        <v>141</v>
      </c>
      <c r="D7" s="98">
        <v>26385748</v>
      </c>
      <c r="E7" s="99">
        <v>26385748</v>
      </c>
      <c r="F7" s="98">
        <v>31362695.7</v>
      </c>
      <c r="G7" s="99">
        <v>31362695.7</v>
      </c>
      <c r="H7" s="98">
        <v>26604301</v>
      </c>
      <c r="I7" s="99">
        <v>26604301</v>
      </c>
    </row>
    <row r="8" spans="2:9" s="2" customFormat="1" ht="25.5" customHeight="1">
      <c r="B8" s="104">
        <v>2</v>
      </c>
      <c r="C8" s="350" t="s">
        <v>142</v>
      </c>
      <c r="D8" s="100">
        <f>23171496+3102822</f>
        <v>26274318</v>
      </c>
      <c r="E8" s="101">
        <f>D8</f>
        <v>26274318</v>
      </c>
      <c r="F8" s="100">
        <v>29362284</v>
      </c>
      <c r="G8" s="101">
        <v>29362284</v>
      </c>
      <c r="H8" s="100">
        <v>22023025</v>
      </c>
      <c r="I8" s="101">
        <v>22023025</v>
      </c>
    </row>
    <row r="9" spans="2:9" s="2" customFormat="1" ht="25.5" customHeight="1">
      <c r="B9" s="104">
        <v>3</v>
      </c>
      <c r="C9" s="350" t="s">
        <v>610</v>
      </c>
      <c r="D9" s="100">
        <v>65797</v>
      </c>
      <c r="E9" s="101">
        <f>65797+1115542</f>
        <v>1181339</v>
      </c>
      <c r="F9" s="100">
        <v>89177</v>
      </c>
      <c r="G9" s="101">
        <v>89177</v>
      </c>
      <c r="H9" s="100">
        <v>88279</v>
      </c>
      <c r="I9" s="101">
        <v>88279</v>
      </c>
    </row>
    <row r="10" spans="2:9" s="2" customFormat="1" ht="25.5" customHeight="1">
      <c r="B10" s="104">
        <v>4</v>
      </c>
      <c r="C10" s="350" t="s">
        <v>275</v>
      </c>
      <c r="D10" s="100">
        <v>22291</v>
      </c>
      <c r="E10" s="101">
        <v>22291</v>
      </c>
      <c r="F10" s="100">
        <v>19993</v>
      </c>
      <c r="G10" s="101">
        <v>19993</v>
      </c>
      <c r="H10" s="100">
        <v>2259</v>
      </c>
      <c r="I10" s="101">
        <v>2259</v>
      </c>
    </row>
    <row r="11" spans="2:9" s="2" customFormat="1" ht="25.5" customHeight="1">
      <c r="B11" s="104">
        <v>5</v>
      </c>
      <c r="C11" s="350" t="s">
        <v>143</v>
      </c>
      <c r="D11" s="100">
        <v>74846</v>
      </c>
      <c r="E11" s="101">
        <f>74846</f>
        <v>74846</v>
      </c>
      <c r="F11" s="100">
        <v>111220</v>
      </c>
      <c r="G11" s="101">
        <v>111220</v>
      </c>
      <c r="H11" s="100">
        <v>383766</v>
      </c>
      <c r="I11" s="101">
        <v>383766</v>
      </c>
    </row>
    <row r="12" spans="2:9" s="2" customFormat="1" ht="25.5" customHeight="1">
      <c r="B12" s="104">
        <v>6</v>
      </c>
      <c r="C12" s="350" t="s">
        <v>140</v>
      </c>
      <c r="D12" s="100">
        <v>14395752</v>
      </c>
      <c r="E12" s="101">
        <v>14395752</v>
      </c>
      <c r="F12" s="100">
        <v>25254912</v>
      </c>
      <c r="G12" s="101">
        <v>25254912</v>
      </c>
      <c r="H12" s="100">
        <v>38929003</v>
      </c>
      <c r="I12" s="101">
        <v>38929003</v>
      </c>
    </row>
    <row r="13" spans="2:9" s="2" customFormat="1" ht="25.5" customHeight="1">
      <c r="B13" s="104">
        <v>7</v>
      </c>
      <c r="C13" s="350" t="s">
        <v>272</v>
      </c>
      <c r="D13" s="100">
        <v>11522688</v>
      </c>
      <c r="E13" s="101">
        <v>11522688</v>
      </c>
      <c r="F13" s="100">
        <v>8880176</v>
      </c>
      <c r="G13" s="101">
        <v>8880176</v>
      </c>
      <c r="H13" s="100">
        <v>4180842</v>
      </c>
      <c r="I13" s="101">
        <v>4180842</v>
      </c>
    </row>
    <row r="14" spans="2:9" s="2" customFormat="1" ht="25.5" customHeight="1">
      <c r="B14" s="104">
        <v>8</v>
      </c>
      <c r="C14" s="350" t="s">
        <v>271</v>
      </c>
      <c r="D14" s="100">
        <v>343740862</v>
      </c>
      <c r="E14" s="101">
        <v>343740862</v>
      </c>
      <c r="F14" s="100">
        <v>249294409.60000002</v>
      </c>
      <c r="G14" s="101">
        <v>249294409.60000002</v>
      </c>
      <c r="H14" s="100">
        <v>146177329</v>
      </c>
      <c r="I14" s="101">
        <v>146177329</v>
      </c>
    </row>
    <row r="15" spans="2:9" s="2" customFormat="1" ht="25.5" customHeight="1">
      <c r="B15" s="104">
        <v>9</v>
      </c>
      <c r="C15" s="350" t="s">
        <v>274</v>
      </c>
      <c r="D15" s="100">
        <v>0</v>
      </c>
      <c r="E15" s="101">
        <v>0</v>
      </c>
      <c r="F15" s="100">
        <v>0</v>
      </c>
      <c r="G15" s="101">
        <v>0</v>
      </c>
      <c r="H15" s="100">
        <v>0</v>
      </c>
      <c r="I15" s="101">
        <v>0</v>
      </c>
    </row>
    <row r="16" spans="2:9" s="2" customFormat="1" ht="25.5" customHeight="1">
      <c r="B16" s="104">
        <v>10</v>
      </c>
      <c r="C16" s="350" t="s">
        <v>273</v>
      </c>
      <c r="D16" s="100">
        <v>39704357</v>
      </c>
      <c r="E16" s="101">
        <v>39704357</v>
      </c>
      <c r="F16" s="100">
        <v>16503041</v>
      </c>
      <c r="G16" s="101">
        <v>16503041</v>
      </c>
      <c r="H16" s="100">
        <v>8573577</v>
      </c>
      <c r="I16" s="101">
        <v>8573577</v>
      </c>
    </row>
    <row r="17" spans="2:9" s="2" customFormat="1" ht="25.5" customHeight="1">
      <c r="B17" s="104">
        <v>11</v>
      </c>
      <c r="C17" s="350" t="s">
        <v>611</v>
      </c>
      <c r="D17" s="100">
        <v>0</v>
      </c>
      <c r="E17" s="101">
        <v>0</v>
      </c>
      <c r="F17" s="100">
        <v>0</v>
      </c>
      <c r="G17" s="101">
        <v>0</v>
      </c>
      <c r="H17" s="100">
        <v>0</v>
      </c>
      <c r="I17" s="101">
        <v>0</v>
      </c>
    </row>
    <row r="18" spans="2:9" s="2" customFormat="1" ht="25.5" customHeight="1">
      <c r="B18" s="104">
        <v>12</v>
      </c>
      <c r="C18" s="350" t="s">
        <v>612</v>
      </c>
      <c r="D18" s="100">
        <v>0</v>
      </c>
      <c r="E18" s="101">
        <v>0</v>
      </c>
      <c r="F18" s="100">
        <v>0</v>
      </c>
      <c r="G18" s="101">
        <v>0</v>
      </c>
      <c r="H18" s="100">
        <v>0</v>
      </c>
      <c r="I18" s="101">
        <v>0</v>
      </c>
    </row>
    <row r="19" spans="2:9" s="2" customFormat="1" ht="25.5" customHeight="1">
      <c r="B19" s="104">
        <v>13</v>
      </c>
      <c r="C19" s="350" t="s">
        <v>613</v>
      </c>
      <c r="D19" s="100">
        <v>8882422</v>
      </c>
      <c r="E19" s="101">
        <v>8882422</v>
      </c>
      <c r="F19" s="100">
        <v>7060072</v>
      </c>
      <c r="G19" s="101">
        <v>7060072</v>
      </c>
      <c r="H19" s="100">
        <v>1661703</v>
      </c>
      <c r="I19" s="101">
        <v>1661703</v>
      </c>
    </row>
    <row r="20" spans="2:9" s="2" customFormat="1" ht="25.5" customHeight="1">
      <c r="B20" s="104">
        <v>14</v>
      </c>
      <c r="C20" s="350" t="s">
        <v>614</v>
      </c>
      <c r="D20" s="100">
        <v>1035680</v>
      </c>
      <c r="E20" s="101">
        <v>1035680</v>
      </c>
      <c r="F20" s="100">
        <v>1017727</v>
      </c>
      <c r="G20" s="101">
        <v>1017727</v>
      </c>
      <c r="H20" s="100">
        <v>849826</v>
      </c>
      <c r="I20" s="101">
        <v>849826</v>
      </c>
    </row>
    <row r="21" spans="2:9" s="2" customFormat="1" ht="25.5" customHeight="1">
      <c r="B21" s="104">
        <v>15</v>
      </c>
      <c r="C21" s="350" t="s">
        <v>615</v>
      </c>
      <c r="D21" s="100">
        <v>0</v>
      </c>
      <c r="E21" s="101">
        <v>0</v>
      </c>
      <c r="F21" s="100">
        <v>0</v>
      </c>
      <c r="G21" s="101">
        <v>0</v>
      </c>
      <c r="H21" s="100">
        <v>0</v>
      </c>
      <c r="I21" s="101">
        <v>0</v>
      </c>
    </row>
    <row r="22" spans="2:9" s="2" customFormat="1" ht="25.5" customHeight="1" thickBot="1">
      <c r="B22" s="104">
        <v>16</v>
      </c>
      <c r="C22" s="351" t="s">
        <v>616</v>
      </c>
      <c r="D22" s="107">
        <v>990206</v>
      </c>
      <c r="E22" s="108">
        <v>990206</v>
      </c>
      <c r="F22" s="107">
        <v>249489</v>
      </c>
      <c r="G22" s="108">
        <v>249489</v>
      </c>
      <c r="H22" s="107">
        <v>297397</v>
      </c>
      <c r="I22" s="108">
        <v>297397</v>
      </c>
    </row>
    <row r="23" spans="2:9" ht="29.25" customHeight="1" thickBot="1">
      <c r="B23" s="268" t="s">
        <v>3</v>
      </c>
      <c r="C23" s="352" t="s">
        <v>5</v>
      </c>
      <c r="D23" s="102">
        <f aca="true" t="shared" si="0" ref="D23:I23">SUM(D7:D22)</f>
        <v>473094967</v>
      </c>
      <c r="E23" s="103">
        <f t="shared" si="0"/>
        <v>474210509</v>
      </c>
      <c r="F23" s="102">
        <f t="shared" si="0"/>
        <v>369205196.3</v>
      </c>
      <c r="G23" s="103">
        <f t="shared" si="0"/>
        <v>369205196.3</v>
      </c>
      <c r="H23" s="102">
        <f t="shared" si="0"/>
        <v>249771307</v>
      </c>
      <c r="I23" s="103">
        <f t="shared" si="0"/>
        <v>249771307</v>
      </c>
    </row>
    <row r="27" spans="4:5" ht="18">
      <c r="D27" s="305"/>
      <c r="E27" s="305"/>
    </row>
    <row r="28" ht="18">
      <c r="D28" s="305"/>
    </row>
    <row r="29" ht="18">
      <c r="D29" s="305"/>
    </row>
    <row r="30" ht="18">
      <c r="D30" s="305"/>
    </row>
    <row r="31" ht="18">
      <c r="D31" s="305"/>
    </row>
    <row r="32" ht="18">
      <c r="D32" s="305"/>
    </row>
    <row r="33" ht="18">
      <c r="D33" s="305"/>
    </row>
    <row r="34" ht="18">
      <c r="D34" s="305"/>
    </row>
    <row r="35" ht="18">
      <c r="D35" s="305"/>
    </row>
    <row r="36" ht="18">
      <c r="D36" s="305"/>
    </row>
    <row r="37" ht="18">
      <c r="D37" s="305"/>
    </row>
    <row r="38" ht="18">
      <c r="D38" s="305"/>
    </row>
    <row r="39" ht="18">
      <c r="D39" s="305"/>
    </row>
    <row r="40" ht="18">
      <c r="D40" s="305"/>
    </row>
    <row r="41" ht="18">
      <c r="D41" s="305"/>
    </row>
  </sheetData>
  <sheetProtection/>
  <mergeCells count="8">
    <mergeCell ref="C4:C6"/>
    <mergeCell ref="B3:C3"/>
    <mergeCell ref="D4:I4"/>
    <mergeCell ref="D5:E5"/>
    <mergeCell ref="F5:G5"/>
    <mergeCell ref="H5:I5"/>
    <mergeCell ref="B4:B6"/>
    <mergeCell ref="D3:H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58"/>
  <sheetViews>
    <sheetView rightToLeft="1" zoomScale="86" zoomScaleNormal="86" zoomScalePageLayoutView="0" workbookViewId="0" topLeftCell="A40">
      <selection activeCell="D61" sqref="D61"/>
    </sheetView>
  </sheetViews>
  <sheetFormatPr defaultColWidth="9.140625" defaultRowHeight="12.75"/>
  <cols>
    <col min="1" max="1" width="0.85546875" style="1" customWidth="1"/>
    <col min="2" max="2" width="4.8515625" style="1" customWidth="1"/>
    <col min="3" max="3" width="58.57421875" style="1" customWidth="1"/>
    <col min="4" max="4" width="17.140625" style="1" customWidth="1"/>
    <col min="5" max="5" width="17.7109375" style="1" customWidth="1"/>
    <col min="6" max="6" width="17.28125" style="1" customWidth="1"/>
    <col min="7" max="7" width="17.57421875" style="1" customWidth="1"/>
    <col min="8" max="8" width="16.421875" style="1" customWidth="1"/>
    <col min="9" max="9" width="16.57421875" style="1" customWidth="1"/>
    <col min="10" max="11" width="2.57421875" style="1" customWidth="1"/>
    <col min="12" max="16384" width="9.140625" style="1" customWidth="1"/>
  </cols>
  <sheetData>
    <row r="1" spans="4:9" ht="3" customHeight="1">
      <c r="D1" s="9"/>
      <c r="E1" s="9"/>
      <c r="F1" s="9"/>
      <c r="G1" s="9"/>
      <c r="H1" s="9"/>
      <c r="I1" s="9"/>
    </row>
    <row r="2" spans="4:9" ht="5.25" customHeight="1" thickBot="1">
      <c r="D2" s="9"/>
      <c r="E2" s="9"/>
      <c r="F2" s="9"/>
      <c r="G2" s="9"/>
      <c r="H2" s="9"/>
      <c r="I2" s="9"/>
    </row>
    <row r="3" spans="2:9" s="3" customFormat="1" ht="51" customHeight="1" thickBot="1">
      <c r="B3" s="845" t="s">
        <v>258</v>
      </c>
      <c r="C3" s="846"/>
      <c r="D3" s="839" t="s">
        <v>831</v>
      </c>
      <c r="E3" s="840"/>
      <c r="F3" s="840"/>
      <c r="G3" s="840"/>
      <c r="H3" s="841"/>
      <c r="I3" s="137" t="s">
        <v>35</v>
      </c>
    </row>
    <row r="4" spans="2:9" s="3" customFormat="1" ht="29.25" customHeight="1" thickBot="1">
      <c r="B4" s="850" t="s">
        <v>4</v>
      </c>
      <c r="C4" s="842" t="s">
        <v>146</v>
      </c>
      <c r="D4" s="847" t="s">
        <v>822</v>
      </c>
      <c r="E4" s="848"/>
      <c r="F4" s="848"/>
      <c r="G4" s="848"/>
      <c r="H4" s="848"/>
      <c r="I4" s="849"/>
    </row>
    <row r="5" spans="2:9" s="2" customFormat="1" ht="22.5" customHeight="1" thickBot="1">
      <c r="B5" s="851"/>
      <c r="C5" s="843"/>
      <c r="D5" s="853">
        <v>1401</v>
      </c>
      <c r="E5" s="854"/>
      <c r="F5" s="853">
        <v>1400</v>
      </c>
      <c r="G5" s="854"/>
      <c r="H5" s="853">
        <v>1399</v>
      </c>
      <c r="I5" s="854"/>
    </row>
    <row r="6" spans="2:9" s="2" customFormat="1" ht="39" customHeight="1" thickBot="1">
      <c r="B6" s="852"/>
      <c r="C6" s="844"/>
      <c r="D6" s="171" t="s">
        <v>276</v>
      </c>
      <c r="E6" s="171" t="s">
        <v>147</v>
      </c>
      <c r="F6" s="171" t="s">
        <v>276</v>
      </c>
      <c r="G6" s="171" t="s">
        <v>147</v>
      </c>
      <c r="H6" s="171" t="s">
        <v>276</v>
      </c>
      <c r="I6" s="172" t="s">
        <v>147</v>
      </c>
    </row>
    <row r="7" spans="2:9" s="2" customFormat="1" ht="25.5" customHeight="1">
      <c r="B7" s="94">
        <v>1</v>
      </c>
      <c r="C7" s="50" t="s">
        <v>441</v>
      </c>
      <c r="D7" s="100">
        <v>428</v>
      </c>
      <c r="E7" s="100">
        <v>428</v>
      </c>
      <c r="F7" s="100">
        <v>429</v>
      </c>
      <c r="G7" s="100">
        <v>429</v>
      </c>
      <c r="H7" s="98">
        <v>153</v>
      </c>
      <c r="I7" s="98">
        <v>153</v>
      </c>
    </row>
    <row r="8" spans="2:9" s="2" customFormat="1" ht="25.5" customHeight="1">
      <c r="B8" s="104">
        <v>2</v>
      </c>
      <c r="C8" s="50" t="s">
        <v>442</v>
      </c>
      <c r="D8" s="100">
        <v>0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</row>
    <row r="9" spans="2:9" s="2" customFormat="1" ht="25.5" customHeight="1">
      <c r="B9" s="104">
        <v>3</v>
      </c>
      <c r="C9" s="50" t="s">
        <v>443</v>
      </c>
      <c r="D9" s="100">
        <v>0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</row>
    <row r="10" spans="2:9" s="2" customFormat="1" ht="25.5" customHeight="1">
      <c r="B10" s="104">
        <v>4</v>
      </c>
      <c r="C10" s="50" t="s">
        <v>444</v>
      </c>
      <c r="D10" s="100">
        <v>2390837</v>
      </c>
      <c r="E10" s="100">
        <v>2390837</v>
      </c>
      <c r="F10" s="100">
        <v>2073606</v>
      </c>
      <c r="G10" s="100">
        <v>2073606</v>
      </c>
      <c r="H10" s="100">
        <v>1638450</v>
      </c>
      <c r="I10" s="100">
        <v>1638450</v>
      </c>
    </row>
    <row r="11" spans="2:9" s="2" customFormat="1" ht="25.5" customHeight="1">
      <c r="B11" s="104">
        <v>5</v>
      </c>
      <c r="C11" s="50" t="s">
        <v>445</v>
      </c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v>0</v>
      </c>
    </row>
    <row r="12" spans="2:9" s="2" customFormat="1" ht="25.5" customHeight="1">
      <c r="B12" s="104">
        <v>6</v>
      </c>
      <c r="C12" s="50" t="s">
        <v>446</v>
      </c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v>0</v>
      </c>
    </row>
    <row r="13" spans="2:9" s="2" customFormat="1" ht="25.5" customHeight="1">
      <c r="B13" s="104">
        <v>7</v>
      </c>
      <c r="C13" s="50" t="s">
        <v>447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</row>
    <row r="14" spans="2:9" s="2" customFormat="1" ht="25.5" customHeight="1" thickBot="1">
      <c r="B14" s="104">
        <v>8</v>
      </c>
      <c r="C14" s="50" t="s">
        <v>448</v>
      </c>
      <c r="D14" s="100">
        <v>3061763</v>
      </c>
      <c r="E14" s="100">
        <v>3061763</v>
      </c>
      <c r="F14" s="100">
        <v>1267242</v>
      </c>
      <c r="G14" s="100">
        <v>1267242</v>
      </c>
      <c r="H14" s="100">
        <v>612888</v>
      </c>
      <c r="I14" s="100">
        <v>612888</v>
      </c>
    </row>
    <row r="15" spans="2:9" s="2" customFormat="1" ht="25.5" customHeight="1" thickBot="1">
      <c r="B15" s="105" t="s">
        <v>674</v>
      </c>
      <c r="C15" s="179" t="s">
        <v>148</v>
      </c>
      <c r="D15" s="106">
        <f aca="true" t="shared" si="0" ref="D15:I15">SUM(D7:D14)</f>
        <v>5453028</v>
      </c>
      <c r="E15" s="106">
        <f t="shared" si="0"/>
        <v>5453028</v>
      </c>
      <c r="F15" s="106">
        <f t="shared" si="0"/>
        <v>3341277</v>
      </c>
      <c r="G15" s="106">
        <f t="shared" si="0"/>
        <v>3341277</v>
      </c>
      <c r="H15" s="106">
        <f t="shared" si="0"/>
        <v>2251491</v>
      </c>
      <c r="I15" s="106">
        <f t="shared" si="0"/>
        <v>2251491</v>
      </c>
    </row>
    <row r="16" spans="2:9" s="2" customFormat="1" ht="25.5" customHeight="1">
      <c r="B16" s="104">
        <v>10</v>
      </c>
      <c r="C16" s="50" t="s">
        <v>149</v>
      </c>
      <c r="D16" s="100">
        <v>135358441</v>
      </c>
      <c r="E16" s="101">
        <v>135353253</v>
      </c>
      <c r="F16" s="100">
        <v>84199875</v>
      </c>
      <c r="G16" s="101">
        <v>83996119</v>
      </c>
      <c r="H16" s="100">
        <v>68128951</v>
      </c>
      <c r="I16" s="101">
        <v>68126295</v>
      </c>
    </row>
    <row r="17" spans="2:9" s="2" customFormat="1" ht="25.5" customHeight="1">
      <c r="B17" s="104">
        <v>11</v>
      </c>
      <c r="C17" s="50" t="s">
        <v>150</v>
      </c>
      <c r="D17" s="100">
        <v>1746026</v>
      </c>
      <c r="E17" s="101">
        <v>1624322</v>
      </c>
      <c r="F17" s="100">
        <v>785545</v>
      </c>
      <c r="G17" s="101">
        <v>684842</v>
      </c>
      <c r="H17" s="100">
        <v>671217</v>
      </c>
      <c r="I17" s="101">
        <v>514727</v>
      </c>
    </row>
    <row r="18" spans="2:9" s="2" customFormat="1" ht="25.5" customHeight="1">
      <c r="B18" s="104">
        <v>12</v>
      </c>
      <c r="C18" s="50" t="s">
        <v>151</v>
      </c>
      <c r="D18" s="100">
        <v>2770678</v>
      </c>
      <c r="E18" s="101">
        <v>2770678</v>
      </c>
      <c r="F18" s="100">
        <v>837877</v>
      </c>
      <c r="G18" s="101">
        <v>837877</v>
      </c>
      <c r="H18" s="100">
        <v>1817520</v>
      </c>
      <c r="I18" s="101">
        <v>1817520</v>
      </c>
    </row>
    <row r="19" spans="2:9" s="2" customFormat="1" ht="25.5" customHeight="1">
      <c r="B19" s="104">
        <v>13</v>
      </c>
      <c r="C19" s="50" t="s">
        <v>144</v>
      </c>
      <c r="D19" s="100">
        <v>3565786</v>
      </c>
      <c r="E19" s="101">
        <v>3565786</v>
      </c>
      <c r="F19" s="100">
        <v>1171460</v>
      </c>
      <c r="G19" s="101">
        <v>1171460</v>
      </c>
      <c r="H19" s="100">
        <v>703625</v>
      </c>
      <c r="I19" s="101">
        <v>703625</v>
      </c>
    </row>
    <row r="20" spans="2:9" s="2" customFormat="1" ht="25.5" customHeight="1">
      <c r="B20" s="104">
        <v>14</v>
      </c>
      <c r="C20" s="50" t="s">
        <v>152</v>
      </c>
      <c r="D20" s="100">
        <v>134959</v>
      </c>
      <c r="E20" s="101">
        <v>134959</v>
      </c>
      <c r="F20" s="100">
        <v>118951</v>
      </c>
      <c r="G20" s="101">
        <v>118951</v>
      </c>
      <c r="H20" s="100">
        <v>91632</v>
      </c>
      <c r="I20" s="101">
        <v>91632</v>
      </c>
    </row>
    <row r="21" spans="2:9" s="2" customFormat="1" ht="25.5" customHeight="1">
      <c r="B21" s="104">
        <v>15</v>
      </c>
      <c r="C21" s="50" t="s">
        <v>153</v>
      </c>
      <c r="D21" s="100">
        <v>3496872</v>
      </c>
      <c r="E21" s="101">
        <v>3496872</v>
      </c>
      <c r="F21" s="100">
        <v>3301073</v>
      </c>
      <c r="G21" s="101">
        <v>3301073</v>
      </c>
      <c r="H21" s="100">
        <v>2630995</v>
      </c>
      <c r="I21" s="101">
        <v>2630995</v>
      </c>
    </row>
    <row r="22" spans="2:9" s="2" customFormat="1" ht="25.5" customHeight="1" thickBot="1">
      <c r="B22" s="104">
        <v>16</v>
      </c>
      <c r="C22" s="59" t="s">
        <v>154</v>
      </c>
      <c r="D22" s="107">
        <v>227048</v>
      </c>
      <c r="E22" s="108">
        <v>227048</v>
      </c>
      <c r="F22" s="107">
        <v>2754</v>
      </c>
      <c r="G22" s="108">
        <v>2754</v>
      </c>
      <c r="H22" s="107">
        <v>1201440</v>
      </c>
      <c r="I22" s="108">
        <v>1201440</v>
      </c>
    </row>
    <row r="23" spans="2:9" s="2" customFormat="1" ht="25.5" customHeight="1" thickBot="1">
      <c r="B23" s="109" t="s">
        <v>675</v>
      </c>
      <c r="C23" s="58" t="s">
        <v>155</v>
      </c>
      <c r="D23" s="106">
        <f aca="true" t="shared" si="1" ref="D23:I23">SUM(D16:D22)</f>
        <v>147299810</v>
      </c>
      <c r="E23" s="106">
        <f t="shared" si="1"/>
        <v>147172918</v>
      </c>
      <c r="F23" s="106">
        <f t="shared" si="1"/>
        <v>90417535</v>
      </c>
      <c r="G23" s="106">
        <f t="shared" si="1"/>
        <v>90113076</v>
      </c>
      <c r="H23" s="106">
        <f t="shared" si="1"/>
        <v>75245380</v>
      </c>
      <c r="I23" s="106">
        <f t="shared" si="1"/>
        <v>75086234</v>
      </c>
    </row>
    <row r="24" spans="2:9" s="2" customFormat="1" ht="25.5" customHeight="1" thickBot="1">
      <c r="B24" s="111" t="s">
        <v>676</v>
      </c>
      <c r="C24" s="112" t="s">
        <v>156</v>
      </c>
      <c r="D24" s="297">
        <v>19771136</v>
      </c>
      <c r="E24" s="297">
        <v>19771136</v>
      </c>
      <c r="F24" s="107">
        <v>12766370</v>
      </c>
      <c r="G24" s="108">
        <v>12766370</v>
      </c>
      <c r="H24" s="107">
        <v>6363748</v>
      </c>
      <c r="I24" s="108">
        <v>6363748</v>
      </c>
    </row>
    <row r="25" spans="2:9" s="2" customFormat="1" ht="25.5" customHeight="1" thickBot="1">
      <c r="B25" s="109" t="s">
        <v>677</v>
      </c>
      <c r="C25" s="58" t="s">
        <v>157</v>
      </c>
      <c r="D25" s="106">
        <f aca="true" t="shared" si="2" ref="D25:I25">D24</f>
        <v>19771136</v>
      </c>
      <c r="E25" s="106">
        <f t="shared" si="2"/>
        <v>19771136</v>
      </c>
      <c r="F25" s="106">
        <f t="shared" si="2"/>
        <v>12766370</v>
      </c>
      <c r="G25" s="106">
        <f t="shared" si="2"/>
        <v>12766370</v>
      </c>
      <c r="H25" s="106">
        <f t="shared" si="2"/>
        <v>6363748</v>
      </c>
      <c r="I25" s="106">
        <f t="shared" si="2"/>
        <v>6363748</v>
      </c>
    </row>
    <row r="26" spans="2:9" s="2" customFormat="1" ht="25.5" customHeight="1">
      <c r="B26" s="113" t="s">
        <v>678</v>
      </c>
      <c r="C26" s="50" t="s">
        <v>158</v>
      </c>
      <c r="D26" s="100">
        <f>116580296+217289+789298</f>
        <v>117586883</v>
      </c>
      <c r="E26" s="101">
        <f>116094791+217289+789298</f>
        <v>117101378</v>
      </c>
      <c r="F26" s="100">
        <v>47355090</v>
      </c>
      <c r="G26" s="101">
        <v>47113581</v>
      </c>
      <c r="H26" s="100">
        <v>73100059</v>
      </c>
      <c r="I26" s="101">
        <v>72657022</v>
      </c>
    </row>
    <row r="27" spans="2:9" s="2" customFormat="1" ht="25.5" customHeight="1">
      <c r="B27" s="113" t="s">
        <v>679</v>
      </c>
      <c r="C27" s="50" t="s">
        <v>159</v>
      </c>
      <c r="D27" s="100">
        <f>80991101+731677</f>
        <v>81722778</v>
      </c>
      <c r="E27" s="101">
        <f>80991101+731677</f>
        <v>81722778</v>
      </c>
      <c r="F27" s="100">
        <v>171536969</v>
      </c>
      <c r="G27" s="101">
        <v>171536969</v>
      </c>
      <c r="H27" s="100">
        <v>82942095</v>
      </c>
      <c r="I27" s="101">
        <v>82942095</v>
      </c>
    </row>
    <row r="28" spans="2:9" s="2" customFormat="1" ht="25.5" customHeight="1">
      <c r="B28" s="113" t="s">
        <v>680</v>
      </c>
      <c r="C28" s="50" t="s">
        <v>160</v>
      </c>
      <c r="D28" s="100">
        <f>9528833+67811</f>
        <v>9596644</v>
      </c>
      <c r="E28" s="101">
        <f>9528833+67811</f>
        <v>9596644</v>
      </c>
      <c r="F28" s="301">
        <v>172246</v>
      </c>
      <c r="G28" s="302">
        <v>172246</v>
      </c>
      <c r="H28" s="100">
        <v>172246</v>
      </c>
      <c r="I28" s="101">
        <v>172246</v>
      </c>
    </row>
    <row r="29" spans="2:9" s="2" customFormat="1" ht="25.5" customHeight="1">
      <c r="B29" s="113" t="s">
        <v>681</v>
      </c>
      <c r="C29" s="50" t="s">
        <v>161</v>
      </c>
      <c r="D29" s="100">
        <v>180000</v>
      </c>
      <c r="E29" s="101">
        <v>180000</v>
      </c>
      <c r="F29" s="301">
        <v>10000</v>
      </c>
      <c r="G29" s="302">
        <v>10000</v>
      </c>
      <c r="H29" s="100">
        <v>10000</v>
      </c>
      <c r="I29" s="101">
        <v>10000</v>
      </c>
    </row>
    <row r="30" spans="2:9" s="2" customFormat="1" ht="25.5" customHeight="1">
      <c r="B30" s="113" t="s">
        <v>682</v>
      </c>
      <c r="C30" s="50" t="s">
        <v>162</v>
      </c>
      <c r="D30" s="100">
        <v>0</v>
      </c>
      <c r="E30" s="101">
        <v>0</v>
      </c>
      <c r="F30" s="301">
        <v>180000</v>
      </c>
      <c r="G30" s="302">
        <v>180000</v>
      </c>
      <c r="H30" s="100">
        <v>180000</v>
      </c>
      <c r="I30" s="101">
        <v>180000</v>
      </c>
    </row>
    <row r="31" spans="2:9" s="2" customFormat="1" ht="25.5" customHeight="1">
      <c r="B31" s="114" t="s">
        <v>683</v>
      </c>
      <c r="C31" s="115" t="s">
        <v>281</v>
      </c>
      <c r="D31" s="100">
        <v>0</v>
      </c>
      <c r="E31" s="101">
        <v>0</v>
      </c>
      <c r="F31" s="100">
        <v>0</v>
      </c>
      <c r="G31" s="101">
        <v>0</v>
      </c>
      <c r="H31" s="100">
        <v>0</v>
      </c>
      <c r="I31" s="101">
        <v>0</v>
      </c>
    </row>
    <row r="32" spans="2:9" s="2" customFormat="1" ht="25.5" customHeight="1" thickBot="1">
      <c r="B32" s="114" t="s">
        <v>684</v>
      </c>
      <c r="C32" s="115" t="s">
        <v>163</v>
      </c>
      <c r="D32" s="100"/>
      <c r="E32" s="101"/>
      <c r="F32" s="100"/>
      <c r="G32" s="101"/>
      <c r="H32" s="100"/>
      <c r="I32" s="101"/>
    </row>
    <row r="33" spans="2:9" s="2" customFormat="1" ht="25.5" customHeight="1" thickBot="1">
      <c r="B33" s="109" t="s">
        <v>685</v>
      </c>
      <c r="C33" s="58" t="s">
        <v>164</v>
      </c>
      <c r="D33" s="106">
        <f aca="true" t="shared" si="3" ref="D33:I33">SUM(D26:D32)</f>
        <v>209086305</v>
      </c>
      <c r="E33" s="106">
        <f t="shared" si="3"/>
        <v>208600800</v>
      </c>
      <c r="F33" s="106">
        <f t="shared" si="3"/>
        <v>219254305</v>
      </c>
      <c r="G33" s="106">
        <f t="shared" si="3"/>
        <v>219012796</v>
      </c>
      <c r="H33" s="106">
        <f t="shared" si="3"/>
        <v>156404400</v>
      </c>
      <c r="I33" s="106">
        <f t="shared" si="3"/>
        <v>155961363</v>
      </c>
    </row>
    <row r="34" spans="2:9" s="2" customFormat="1" ht="25.5" customHeight="1" thickBot="1">
      <c r="B34" s="116" t="s">
        <v>686</v>
      </c>
      <c r="C34" s="117" t="s">
        <v>165</v>
      </c>
      <c r="D34" s="118">
        <v>0</v>
      </c>
      <c r="E34" s="118">
        <v>0</v>
      </c>
      <c r="F34" s="118">
        <v>0</v>
      </c>
      <c r="G34" s="119">
        <v>0</v>
      </c>
      <c r="H34" s="118">
        <v>0</v>
      </c>
      <c r="I34" s="119">
        <v>0</v>
      </c>
    </row>
    <row r="35" spans="2:9" s="2" customFormat="1" ht="25.5" customHeight="1" thickBot="1">
      <c r="B35" s="120" t="s">
        <v>687</v>
      </c>
      <c r="C35" s="180" t="s">
        <v>166</v>
      </c>
      <c r="D35" s="121">
        <f aca="true" t="shared" si="4" ref="D35:I35">D34+D33</f>
        <v>209086305</v>
      </c>
      <c r="E35" s="121">
        <f t="shared" si="4"/>
        <v>208600800</v>
      </c>
      <c r="F35" s="121">
        <f t="shared" si="4"/>
        <v>219254305</v>
      </c>
      <c r="G35" s="121">
        <f t="shared" si="4"/>
        <v>219012796</v>
      </c>
      <c r="H35" s="121">
        <f t="shared" si="4"/>
        <v>156404400</v>
      </c>
      <c r="I35" s="121">
        <f t="shared" si="4"/>
        <v>155961363</v>
      </c>
    </row>
    <row r="36" spans="2:9" s="2" customFormat="1" ht="25.5" customHeight="1" thickBot="1">
      <c r="B36" s="109" t="s">
        <v>688</v>
      </c>
      <c r="C36" s="280" t="s">
        <v>167</v>
      </c>
      <c r="D36" s="106">
        <f>190605700+302939</f>
        <v>190908639</v>
      </c>
      <c r="E36" s="122">
        <f>190166306+302939</f>
        <v>190469245</v>
      </c>
      <c r="F36" s="106">
        <v>122388426</v>
      </c>
      <c r="G36" s="122">
        <v>122152865</v>
      </c>
      <c r="H36" s="106">
        <v>80401094</v>
      </c>
      <c r="I36" s="122">
        <v>80254047</v>
      </c>
    </row>
    <row r="37" spans="2:9" s="2" customFormat="1" ht="25.5" customHeight="1" thickBot="1">
      <c r="B37" s="109" t="s">
        <v>689</v>
      </c>
      <c r="C37" s="280" t="s">
        <v>469</v>
      </c>
      <c r="D37" s="106">
        <v>0</v>
      </c>
      <c r="E37" s="122">
        <v>0</v>
      </c>
      <c r="F37" s="106">
        <v>0</v>
      </c>
      <c r="G37" s="122">
        <v>0</v>
      </c>
      <c r="H37" s="106">
        <v>0</v>
      </c>
      <c r="I37" s="122">
        <v>0</v>
      </c>
    </row>
    <row r="38" spans="2:9" s="2" customFormat="1" ht="25.5" customHeight="1" thickBot="1">
      <c r="B38" s="116" t="s">
        <v>690</v>
      </c>
      <c r="C38" s="281" t="s">
        <v>470</v>
      </c>
      <c r="D38" s="118">
        <v>0</v>
      </c>
      <c r="E38" s="119">
        <v>0</v>
      </c>
      <c r="F38" s="118">
        <v>0</v>
      </c>
      <c r="G38" s="119">
        <v>0</v>
      </c>
      <c r="H38" s="118">
        <v>515319</v>
      </c>
      <c r="I38" s="119">
        <v>515319</v>
      </c>
    </row>
    <row r="39" spans="2:9" s="2" customFormat="1" ht="25.5" customHeight="1" thickBot="1">
      <c r="B39" s="120" t="s">
        <v>691</v>
      </c>
      <c r="C39" s="180" t="s">
        <v>168</v>
      </c>
      <c r="D39" s="121">
        <f aca="true" t="shared" si="5" ref="D39:I39">D38+D36</f>
        <v>190908639</v>
      </c>
      <c r="E39" s="121">
        <f t="shared" si="5"/>
        <v>190469245</v>
      </c>
      <c r="F39" s="121">
        <f t="shared" si="5"/>
        <v>122388426</v>
      </c>
      <c r="G39" s="121">
        <f t="shared" si="5"/>
        <v>122152865</v>
      </c>
      <c r="H39" s="121">
        <f t="shared" si="5"/>
        <v>80916413</v>
      </c>
      <c r="I39" s="121">
        <f t="shared" si="5"/>
        <v>80769366</v>
      </c>
    </row>
    <row r="40" spans="2:9" s="2" customFormat="1" ht="25.5" customHeight="1" thickBot="1">
      <c r="B40" s="113" t="s">
        <v>692</v>
      </c>
      <c r="C40" s="50" t="s">
        <v>169</v>
      </c>
      <c r="D40" s="123"/>
      <c r="E40" s="124"/>
      <c r="F40" s="123"/>
      <c r="G40" s="124"/>
      <c r="H40" s="123"/>
      <c r="I40" s="124"/>
    </row>
    <row r="41" spans="2:9" s="2" customFormat="1" ht="25.5" customHeight="1" thickBot="1">
      <c r="B41" s="109" t="s">
        <v>693</v>
      </c>
      <c r="C41" s="58" t="s">
        <v>170</v>
      </c>
      <c r="D41" s="106">
        <f>5853353+27906</f>
        <v>5881259</v>
      </c>
      <c r="E41" s="106">
        <f>5853353+27906</f>
        <v>5881259</v>
      </c>
      <c r="F41" s="106">
        <v>8774841</v>
      </c>
      <c r="G41" s="122">
        <v>8774841</v>
      </c>
      <c r="H41" s="106">
        <v>87697</v>
      </c>
      <c r="I41" s="122">
        <v>87697</v>
      </c>
    </row>
    <row r="42" spans="2:9" s="2" customFormat="1" ht="25.5" customHeight="1" thickBot="1">
      <c r="B42" s="116" t="s">
        <v>694</v>
      </c>
      <c r="C42" s="117" t="s">
        <v>171</v>
      </c>
      <c r="D42" s="118">
        <v>0</v>
      </c>
      <c r="E42" s="119">
        <v>0</v>
      </c>
      <c r="F42" s="118">
        <v>0</v>
      </c>
      <c r="G42" s="119">
        <v>0</v>
      </c>
      <c r="H42" s="118">
        <v>0</v>
      </c>
      <c r="I42" s="119">
        <v>0</v>
      </c>
    </row>
    <row r="43" spans="2:9" s="2" customFormat="1" ht="25.5" customHeight="1" thickBot="1">
      <c r="B43" s="120" t="s">
        <v>695</v>
      </c>
      <c r="C43" s="180" t="s">
        <v>172</v>
      </c>
      <c r="D43" s="121">
        <f aca="true" t="shared" si="6" ref="D43:I43">D42+D41</f>
        <v>5881259</v>
      </c>
      <c r="E43" s="121">
        <f t="shared" si="6"/>
        <v>5881259</v>
      </c>
      <c r="F43" s="121">
        <f t="shared" si="6"/>
        <v>8774841</v>
      </c>
      <c r="G43" s="121">
        <f t="shared" si="6"/>
        <v>8774841</v>
      </c>
      <c r="H43" s="121">
        <f t="shared" si="6"/>
        <v>87697</v>
      </c>
      <c r="I43" s="121">
        <f t="shared" si="6"/>
        <v>87697</v>
      </c>
    </row>
    <row r="44" spans="2:9" s="2" customFormat="1" ht="25.5" customHeight="1" thickBot="1">
      <c r="B44" s="109" t="s">
        <v>696</v>
      </c>
      <c r="C44" s="58" t="s">
        <v>173</v>
      </c>
      <c r="D44" s="106">
        <f aca="true" t="shared" si="7" ref="D44:I44">D35+D39+D43</f>
        <v>405876203</v>
      </c>
      <c r="E44" s="106">
        <f t="shared" si="7"/>
        <v>404951304</v>
      </c>
      <c r="F44" s="106">
        <f t="shared" si="7"/>
        <v>350417572</v>
      </c>
      <c r="G44" s="122">
        <f t="shared" si="7"/>
        <v>349940502</v>
      </c>
      <c r="H44" s="106">
        <f t="shared" si="7"/>
        <v>237408510</v>
      </c>
      <c r="I44" s="122">
        <f t="shared" si="7"/>
        <v>236818426</v>
      </c>
    </row>
    <row r="45" spans="2:9" s="2" customFormat="1" ht="25.5" customHeight="1">
      <c r="B45" s="113" t="s">
        <v>697</v>
      </c>
      <c r="C45" s="50" t="s">
        <v>174</v>
      </c>
      <c r="D45" s="301">
        <v>19483789</v>
      </c>
      <c r="E45" s="302">
        <v>19483789</v>
      </c>
      <c r="F45" s="100">
        <v>7665715</v>
      </c>
      <c r="G45" s="101">
        <v>7665715</v>
      </c>
      <c r="H45" s="100">
        <v>6008770</v>
      </c>
      <c r="I45" s="101">
        <v>6008770</v>
      </c>
    </row>
    <row r="46" spans="2:9" s="2" customFormat="1" ht="25.5" customHeight="1">
      <c r="B46" s="113" t="s">
        <v>698</v>
      </c>
      <c r="C46" s="50" t="s">
        <v>175</v>
      </c>
      <c r="D46" s="301">
        <v>117155</v>
      </c>
      <c r="E46" s="302">
        <v>117155</v>
      </c>
      <c r="F46" s="100">
        <v>108186</v>
      </c>
      <c r="G46" s="101">
        <v>108186</v>
      </c>
      <c r="H46" s="100">
        <v>94437</v>
      </c>
      <c r="I46" s="101">
        <v>94437</v>
      </c>
    </row>
    <row r="47" spans="2:9" s="2" customFormat="1" ht="25.5" customHeight="1">
      <c r="B47" s="113" t="s">
        <v>699</v>
      </c>
      <c r="C47" s="337" t="s">
        <v>672</v>
      </c>
      <c r="D47" s="301">
        <v>257210</v>
      </c>
      <c r="E47" s="302">
        <v>257210</v>
      </c>
      <c r="F47" s="100">
        <v>203955</v>
      </c>
      <c r="G47" s="101">
        <v>203955</v>
      </c>
      <c r="H47" s="100">
        <v>156405</v>
      </c>
      <c r="I47" s="101">
        <v>156405</v>
      </c>
    </row>
    <row r="48" spans="2:9" s="2" customFormat="1" ht="25.5" customHeight="1">
      <c r="B48" s="113" t="s">
        <v>700</v>
      </c>
      <c r="C48" s="50" t="s">
        <v>176</v>
      </c>
      <c r="D48" s="301">
        <v>2229689</v>
      </c>
      <c r="E48" s="302">
        <v>2229689</v>
      </c>
      <c r="F48" s="100">
        <v>3437932</v>
      </c>
      <c r="G48" s="101">
        <v>3437932</v>
      </c>
      <c r="H48" s="100">
        <v>1413612</v>
      </c>
      <c r="I48" s="101">
        <v>1413612</v>
      </c>
    </row>
    <row r="49" spans="2:9" s="2" customFormat="1" ht="25.5" customHeight="1">
      <c r="B49" s="113" t="s">
        <v>701</v>
      </c>
      <c r="C49" s="50" t="s">
        <v>177</v>
      </c>
      <c r="D49" s="301">
        <v>398789</v>
      </c>
      <c r="E49" s="302">
        <v>398789</v>
      </c>
      <c r="F49" s="100">
        <v>330278</v>
      </c>
      <c r="G49" s="101">
        <v>330278</v>
      </c>
      <c r="H49" s="100">
        <v>14820</v>
      </c>
      <c r="I49" s="101">
        <v>14820</v>
      </c>
    </row>
    <row r="50" spans="2:9" s="2" customFormat="1" ht="25.5" customHeight="1">
      <c r="B50" s="113" t="s">
        <v>702</v>
      </c>
      <c r="C50" s="50" t="s">
        <v>145</v>
      </c>
      <c r="D50" s="100">
        <v>0</v>
      </c>
      <c r="E50" s="101">
        <v>0</v>
      </c>
      <c r="F50" s="100">
        <v>0</v>
      </c>
      <c r="G50" s="101">
        <v>0</v>
      </c>
      <c r="H50" s="100">
        <v>0</v>
      </c>
      <c r="I50" s="101">
        <v>0</v>
      </c>
    </row>
    <row r="51" spans="2:9" s="2" customFormat="1" ht="25.5" customHeight="1" thickBot="1">
      <c r="B51" s="125" t="s">
        <v>703</v>
      </c>
      <c r="C51" s="59" t="s">
        <v>178</v>
      </c>
      <c r="D51" s="107">
        <v>0</v>
      </c>
      <c r="E51" s="108">
        <v>0</v>
      </c>
      <c r="F51" s="107">
        <v>0</v>
      </c>
      <c r="G51" s="108">
        <v>0</v>
      </c>
      <c r="H51" s="107">
        <v>0</v>
      </c>
      <c r="I51" s="108">
        <v>0</v>
      </c>
    </row>
    <row r="52" spans="2:9" s="2" customFormat="1" ht="25.5" customHeight="1" thickBot="1">
      <c r="B52" s="126" t="s">
        <v>704</v>
      </c>
      <c r="C52" s="181" t="s">
        <v>113</v>
      </c>
      <c r="D52" s="127">
        <f aca="true" t="shared" si="8" ref="D52:I52">SUM(D45:D51)</f>
        <v>22486632</v>
      </c>
      <c r="E52" s="127">
        <f t="shared" si="8"/>
        <v>22486632</v>
      </c>
      <c r="F52" s="127">
        <f t="shared" si="8"/>
        <v>11746066</v>
      </c>
      <c r="G52" s="127">
        <f t="shared" si="8"/>
        <v>11746066</v>
      </c>
      <c r="H52" s="127">
        <f t="shared" si="8"/>
        <v>7688044</v>
      </c>
      <c r="I52" s="127">
        <f t="shared" si="8"/>
        <v>7688044</v>
      </c>
    </row>
    <row r="53" spans="2:9" s="2" customFormat="1" ht="25.5" customHeight="1" thickBot="1">
      <c r="B53" s="105" t="s">
        <v>705</v>
      </c>
      <c r="C53" s="179" t="s">
        <v>116</v>
      </c>
      <c r="D53" s="128">
        <f aca="true" t="shared" si="9" ref="D53:I53">D52+D44+D25+D23</f>
        <v>595433781</v>
      </c>
      <c r="E53" s="128">
        <f t="shared" si="9"/>
        <v>594381990</v>
      </c>
      <c r="F53" s="128">
        <f t="shared" si="9"/>
        <v>465347543</v>
      </c>
      <c r="G53" s="128">
        <f t="shared" si="9"/>
        <v>464566014</v>
      </c>
      <c r="H53" s="128">
        <f t="shared" si="9"/>
        <v>326705682</v>
      </c>
      <c r="I53" s="128">
        <f t="shared" si="9"/>
        <v>325956452</v>
      </c>
    </row>
    <row r="54" spans="2:9" s="2" customFormat="1" ht="25.5" customHeight="1" thickBot="1">
      <c r="B54" s="129" t="s">
        <v>3</v>
      </c>
      <c r="C54" s="175" t="s">
        <v>179</v>
      </c>
      <c r="D54" s="130">
        <f aca="true" t="shared" si="10" ref="D54:I54">D53+D15</f>
        <v>600886809</v>
      </c>
      <c r="E54" s="130">
        <f t="shared" si="10"/>
        <v>599835018</v>
      </c>
      <c r="F54" s="130">
        <f t="shared" si="10"/>
        <v>468688820</v>
      </c>
      <c r="G54" s="130">
        <f t="shared" si="10"/>
        <v>467907291</v>
      </c>
      <c r="H54" s="130">
        <f t="shared" si="10"/>
        <v>328957173</v>
      </c>
      <c r="I54" s="130">
        <f t="shared" si="10"/>
        <v>328207943</v>
      </c>
    </row>
    <row r="56" ht="18">
      <c r="E56" s="305"/>
    </row>
    <row r="57" spans="4:5" ht="18">
      <c r="D57" s="471"/>
      <c r="E57" s="471"/>
    </row>
    <row r="58" ht="18">
      <c r="C58" s="741"/>
    </row>
  </sheetData>
  <sheetProtection/>
  <mergeCells count="8">
    <mergeCell ref="C4:C6"/>
    <mergeCell ref="B3:C3"/>
    <mergeCell ref="D4:I4"/>
    <mergeCell ref="B4:B6"/>
    <mergeCell ref="D5:E5"/>
    <mergeCell ref="F5:G5"/>
    <mergeCell ref="H5:I5"/>
    <mergeCell ref="D3:H3"/>
  </mergeCells>
  <printOptions horizontalCentered="1" verticalCentered="1"/>
  <pageMargins left="0" right="0" top="0" bottom="0" header="0" footer="0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K28"/>
  <sheetViews>
    <sheetView rightToLeft="1" zoomScale="91" zoomScaleNormal="91" zoomScalePageLayoutView="0" workbookViewId="0" topLeftCell="A1">
      <selection activeCell="E12" sqref="E12"/>
    </sheetView>
  </sheetViews>
  <sheetFormatPr defaultColWidth="9.140625" defaultRowHeight="12.75"/>
  <cols>
    <col min="1" max="1" width="1.1484375" style="1" customWidth="1"/>
    <col min="2" max="2" width="5.7109375" style="1" customWidth="1"/>
    <col min="3" max="3" width="47.7109375" style="1" customWidth="1"/>
    <col min="4" max="4" width="22.140625" style="1" customWidth="1"/>
    <col min="5" max="5" width="20.7109375" style="1" customWidth="1"/>
    <col min="6" max="6" width="20.57421875" style="1" customWidth="1"/>
    <col min="7" max="7" width="20.28125" style="1" customWidth="1"/>
    <col min="8" max="8" width="19.421875" style="1" customWidth="1"/>
    <col min="9" max="9" width="19.28125" style="1" customWidth="1"/>
    <col min="10" max="16384" width="9.140625" style="1" customWidth="1"/>
  </cols>
  <sheetData>
    <row r="1" spans="4:5" ht="5.25" customHeight="1">
      <c r="D1" s="9"/>
      <c r="E1" s="9"/>
    </row>
    <row r="2" spans="4:5" ht="3.75" customHeight="1" thickBot="1">
      <c r="D2" s="9"/>
      <c r="E2" s="9"/>
    </row>
    <row r="3" spans="2:9" s="3" customFormat="1" ht="36.75" customHeight="1" thickBot="1">
      <c r="B3" s="861" t="s">
        <v>819</v>
      </c>
      <c r="C3" s="862"/>
      <c r="D3" s="863"/>
      <c r="E3" s="864" t="s">
        <v>830</v>
      </c>
      <c r="F3" s="865"/>
      <c r="G3" s="865"/>
      <c r="H3" s="866"/>
      <c r="I3" s="160" t="s">
        <v>35</v>
      </c>
    </row>
    <row r="4" spans="2:9" s="3" customFormat="1" ht="31.5" customHeight="1" thickBot="1">
      <c r="B4" s="850" t="s">
        <v>4</v>
      </c>
      <c r="C4" s="842" t="s">
        <v>109</v>
      </c>
      <c r="D4" s="847" t="s">
        <v>822</v>
      </c>
      <c r="E4" s="848"/>
      <c r="F4" s="848"/>
      <c r="G4" s="848"/>
      <c r="H4" s="848"/>
      <c r="I4" s="849"/>
    </row>
    <row r="5" spans="2:9" s="2" customFormat="1" ht="27.75" customHeight="1" thickBot="1">
      <c r="B5" s="851"/>
      <c r="C5" s="867"/>
      <c r="D5" s="835">
        <v>1401</v>
      </c>
      <c r="E5" s="836"/>
      <c r="F5" s="835">
        <v>1400</v>
      </c>
      <c r="G5" s="836"/>
      <c r="H5" s="869">
        <v>1399</v>
      </c>
      <c r="I5" s="836"/>
    </row>
    <row r="6" spans="2:9" s="2" customFormat="1" ht="23.25" customHeight="1" thickBot="1">
      <c r="B6" s="851"/>
      <c r="C6" s="868"/>
      <c r="D6" s="171" t="s">
        <v>276</v>
      </c>
      <c r="E6" s="171" t="s">
        <v>147</v>
      </c>
      <c r="F6" s="171" t="s">
        <v>276</v>
      </c>
      <c r="G6" s="171" t="s">
        <v>147</v>
      </c>
      <c r="H6" s="171" t="s">
        <v>276</v>
      </c>
      <c r="I6" s="171" t="s">
        <v>147</v>
      </c>
    </row>
    <row r="7" spans="2:9" s="2" customFormat="1" ht="25.5" customHeight="1" thickBot="1">
      <c r="B7" s="858" t="s">
        <v>1187</v>
      </c>
      <c r="C7" s="859"/>
      <c r="D7" s="859"/>
      <c r="E7" s="859"/>
      <c r="F7" s="859"/>
      <c r="G7" s="859"/>
      <c r="H7" s="859"/>
      <c r="I7" s="860"/>
    </row>
    <row r="8" spans="2:9" s="2" customFormat="1" ht="25.5" customHeight="1" thickBot="1">
      <c r="B8" s="163">
        <v>1</v>
      </c>
      <c r="C8" s="823" t="s">
        <v>142</v>
      </c>
      <c r="D8" s="824">
        <v>3102822</v>
      </c>
      <c r="E8" s="825">
        <v>3102822</v>
      </c>
      <c r="F8" s="824">
        <v>0</v>
      </c>
      <c r="G8" s="825">
        <v>0</v>
      </c>
      <c r="H8" s="826">
        <v>0</v>
      </c>
      <c r="I8" s="825">
        <v>0</v>
      </c>
    </row>
    <row r="9" spans="2:9" s="2" customFormat="1" ht="25.5" customHeight="1" thickBot="1">
      <c r="B9" s="855" t="s">
        <v>1195</v>
      </c>
      <c r="C9" s="856"/>
      <c r="D9" s="856"/>
      <c r="E9" s="856"/>
      <c r="F9" s="856"/>
      <c r="G9" s="856"/>
      <c r="H9" s="856"/>
      <c r="I9" s="857"/>
    </row>
    <row r="10" spans="2:9" s="2" customFormat="1" ht="25.5" customHeight="1">
      <c r="B10" s="95">
        <v>1</v>
      </c>
      <c r="C10" s="267" t="s">
        <v>141</v>
      </c>
      <c r="D10" s="820">
        <v>26385748</v>
      </c>
      <c r="E10" s="821">
        <v>26385748</v>
      </c>
      <c r="F10" s="820">
        <v>31362695.7</v>
      </c>
      <c r="G10" s="821">
        <v>31362695.7</v>
      </c>
      <c r="H10" s="822">
        <v>26604301</v>
      </c>
      <c r="I10" s="821">
        <v>26604301</v>
      </c>
    </row>
    <row r="11" spans="2:9" s="2" customFormat="1" ht="25.5" customHeight="1">
      <c r="B11" s="104">
        <v>2</v>
      </c>
      <c r="C11" s="267" t="s">
        <v>142</v>
      </c>
      <c r="D11" s="131">
        <v>23171496</v>
      </c>
      <c r="E11" s="132">
        <f>D11</f>
        <v>23171496</v>
      </c>
      <c r="F11" s="131">
        <v>29362284</v>
      </c>
      <c r="G11" s="132">
        <v>29362284</v>
      </c>
      <c r="H11" s="133">
        <v>22023025</v>
      </c>
      <c r="I11" s="132">
        <v>22023025</v>
      </c>
    </row>
    <row r="12" spans="2:9" s="2" customFormat="1" ht="25.5" customHeight="1">
      <c r="B12" s="104">
        <v>3</v>
      </c>
      <c r="C12" s="267" t="s">
        <v>610</v>
      </c>
      <c r="D12" s="131">
        <v>65797</v>
      </c>
      <c r="E12" s="132">
        <f>65797+1115542</f>
        <v>1181339</v>
      </c>
      <c r="F12" s="131">
        <v>89177</v>
      </c>
      <c r="G12" s="132">
        <v>89177</v>
      </c>
      <c r="H12" s="133">
        <v>88279</v>
      </c>
      <c r="I12" s="132">
        <v>88279</v>
      </c>
    </row>
    <row r="13" spans="2:9" s="2" customFormat="1" ht="25.5" customHeight="1">
      <c r="B13" s="104">
        <v>4</v>
      </c>
      <c r="C13" s="267" t="s">
        <v>275</v>
      </c>
      <c r="D13" s="131">
        <v>22291</v>
      </c>
      <c r="E13" s="132">
        <v>22291</v>
      </c>
      <c r="F13" s="131">
        <v>19993</v>
      </c>
      <c r="G13" s="132">
        <v>19993</v>
      </c>
      <c r="H13" s="133">
        <v>2259</v>
      </c>
      <c r="I13" s="132">
        <v>2259</v>
      </c>
    </row>
    <row r="14" spans="2:9" s="2" customFormat="1" ht="25.5" customHeight="1">
      <c r="B14" s="104">
        <v>5</v>
      </c>
      <c r="C14" s="267" t="s">
        <v>143</v>
      </c>
      <c r="D14" s="131">
        <v>74846</v>
      </c>
      <c r="E14" s="132">
        <v>74846</v>
      </c>
      <c r="F14" s="131">
        <v>111220</v>
      </c>
      <c r="G14" s="132">
        <v>111220</v>
      </c>
      <c r="H14" s="133">
        <v>383766</v>
      </c>
      <c r="I14" s="132">
        <v>383766</v>
      </c>
    </row>
    <row r="15" spans="2:9" s="2" customFormat="1" ht="25.5" customHeight="1">
      <c r="B15" s="104">
        <v>6</v>
      </c>
      <c r="C15" s="267" t="s">
        <v>140</v>
      </c>
      <c r="D15" s="131">
        <v>14395752</v>
      </c>
      <c r="E15" s="132">
        <v>14395752</v>
      </c>
      <c r="F15" s="131">
        <v>25254912</v>
      </c>
      <c r="G15" s="132">
        <v>25254912</v>
      </c>
      <c r="H15" s="133">
        <v>38929003</v>
      </c>
      <c r="I15" s="132">
        <v>38929003</v>
      </c>
    </row>
    <row r="16" spans="2:9" s="2" customFormat="1" ht="25.5" customHeight="1">
      <c r="B16" s="104">
        <v>7</v>
      </c>
      <c r="C16" s="267" t="s">
        <v>272</v>
      </c>
      <c r="D16" s="131">
        <v>11522688</v>
      </c>
      <c r="E16" s="132">
        <v>11522688</v>
      </c>
      <c r="F16" s="131">
        <v>8880176</v>
      </c>
      <c r="G16" s="132">
        <v>8880176</v>
      </c>
      <c r="H16" s="133">
        <v>4180842</v>
      </c>
      <c r="I16" s="132">
        <v>4180842</v>
      </c>
    </row>
    <row r="17" spans="2:9" s="2" customFormat="1" ht="25.5" customHeight="1">
      <c r="B17" s="104">
        <v>8</v>
      </c>
      <c r="C17" s="267" t="s">
        <v>271</v>
      </c>
      <c r="D17" s="131">
        <v>343740862</v>
      </c>
      <c r="E17" s="132">
        <v>343740862</v>
      </c>
      <c r="F17" s="131">
        <v>249294409.60000002</v>
      </c>
      <c r="G17" s="132">
        <v>249294409.60000002</v>
      </c>
      <c r="H17" s="133">
        <v>146177329</v>
      </c>
      <c r="I17" s="132">
        <v>146177329</v>
      </c>
    </row>
    <row r="18" spans="2:9" s="2" customFormat="1" ht="25.5" customHeight="1">
      <c r="B18" s="104">
        <v>9</v>
      </c>
      <c r="C18" s="267" t="s">
        <v>274</v>
      </c>
      <c r="D18" s="131">
        <v>0</v>
      </c>
      <c r="E18" s="132">
        <v>0</v>
      </c>
      <c r="F18" s="131">
        <v>0</v>
      </c>
      <c r="G18" s="132">
        <v>0</v>
      </c>
      <c r="H18" s="133">
        <v>0</v>
      </c>
      <c r="I18" s="132">
        <v>0</v>
      </c>
    </row>
    <row r="19" spans="2:9" s="2" customFormat="1" ht="25.5" customHeight="1">
      <c r="B19" s="104">
        <v>10</v>
      </c>
      <c r="C19" s="267" t="s">
        <v>273</v>
      </c>
      <c r="D19" s="131">
        <v>39704357</v>
      </c>
      <c r="E19" s="132">
        <v>39704357</v>
      </c>
      <c r="F19" s="131">
        <v>16503041</v>
      </c>
      <c r="G19" s="132">
        <v>16503041</v>
      </c>
      <c r="H19" s="133">
        <v>8573577</v>
      </c>
      <c r="I19" s="132">
        <v>8573577</v>
      </c>
    </row>
    <row r="20" spans="2:9" s="2" customFormat="1" ht="25.5" customHeight="1">
      <c r="B20" s="104">
        <v>11</v>
      </c>
      <c r="C20" s="267" t="s">
        <v>611</v>
      </c>
      <c r="D20" s="131">
        <v>0</v>
      </c>
      <c r="E20" s="132">
        <v>0</v>
      </c>
      <c r="F20" s="131">
        <v>0</v>
      </c>
      <c r="G20" s="132">
        <v>0</v>
      </c>
      <c r="H20" s="133">
        <v>0</v>
      </c>
      <c r="I20" s="132">
        <v>0</v>
      </c>
    </row>
    <row r="21" spans="2:9" s="2" customFormat="1" ht="25.5" customHeight="1">
      <c r="B21" s="104">
        <v>12</v>
      </c>
      <c r="C21" s="267" t="s">
        <v>612</v>
      </c>
      <c r="D21" s="131">
        <v>0</v>
      </c>
      <c r="E21" s="132">
        <v>0</v>
      </c>
      <c r="F21" s="131">
        <v>0</v>
      </c>
      <c r="G21" s="132">
        <v>0</v>
      </c>
      <c r="H21" s="133">
        <v>0</v>
      </c>
      <c r="I21" s="132">
        <v>0</v>
      </c>
    </row>
    <row r="22" spans="2:9" s="2" customFormat="1" ht="25.5" customHeight="1">
      <c r="B22" s="104">
        <v>13</v>
      </c>
      <c r="C22" s="267" t="s">
        <v>613</v>
      </c>
      <c r="D22" s="131">
        <v>8882422</v>
      </c>
      <c r="E22" s="132">
        <v>8882422</v>
      </c>
      <c r="F22" s="131">
        <v>7060072</v>
      </c>
      <c r="G22" s="132">
        <v>7060072</v>
      </c>
      <c r="H22" s="133">
        <v>1661703</v>
      </c>
      <c r="I22" s="132">
        <v>1661703</v>
      </c>
    </row>
    <row r="23" spans="2:9" s="2" customFormat="1" ht="25.5" customHeight="1">
      <c r="B23" s="104">
        <v>14</v>
      </c>
      <c r="C23" s="267" t="s">
        <v>614</v>
      </c>
      <c r="D23" s="131">
        <v>1035680</v>
      </c>
      <c r="E23" s="132">
        <v>1035680</v>
      </c>
      <c r="F23" s="131">
        <v>1017727</v>
      </c>
      <c r="G23" s="132">
        <v>1017727</v>
      </c>
      <c r="H23" s="133">
        <v>849826</v>
      </c>
      <c r="I23" s="132">
        <v>849826</v>
      </c>
    </row>
    <row r="24" spans="2:9" s="2" customFormat="1" ht="27.75" customHeight="1">
      <c r="B24" s="104">
        <v>15</v>
      </c>
      <c r="C24" s="267" t="s">
        <v>615</v>
      </c>
      <c r="D24" s="131">
        <v>0</v>
      </c>
      <c r="E24" s="132">
        <v>0</v>
      </c>
      <c r="F24" s="131">
        <v>0</v>
      </c>
      <c r="G24" s="132">
        <v>0</v>
      </c>
      <c r="H24" s="133">
        <v>0</v>
      </c>
      <c r="I24" s="132">
        <v>0</v>
      </c>
    </row>
    <row r="25" spans="2:9" s="2" customFormat="1" ht="25.5" customHeight="1" thickBot="1">
      <c r="B25" s="345">
        <v>16</v>
      </c>
      <c r="C25" s="267" t="s">
        <v>616</v>
      </c>
      <c r="D25" s="134">
        <v>990206</v>
      </c>
      <c r="E25" s="135">
        <v>990206</v>
      </c>
      <c r="F25" s="134">
        <v>249489</v>
      </c>
      <c r="G25" s="135">
        <v>249489</v>
      </c>
      <c r="H25" s="136">
        <v>297397</v>
      </c>
      <c r="I25" s="135">
        <v>297397</v>
      </c>
    </row>
    <row r="26" spans="2:9" s="2" customFormat="1" ht="30" customHeight="1" thickBot="1">
      <c r="B26" s="268" t="s">
        <v>3</v>
      </c>
      <c r="C26" s="269" t="s">
        <v>5</v>
      </c>
      <c r="D26" s="102">
        <f>SUM(D8:D25)</f>
        <v>473094967</v>
      </c>
      <c r="E26" s="102">
        <f>SUM(E8:E25)</f>
        <v>474210509</v>
      </c>
      <c r="F26" s="102">
        <f>SUM(F10:F25)</f>
        <v>369205196.3</v>
      </c>
      <c r="G26" s="102">
        <f>SUM(G10:G25)</f>
        <v>369205196.3</v>
      </c>
      <c r="H26" s="102">
        <f>SUM(H10:H25)</f>
        <v>249771307</v>
      </c>
      <c r="I26" s="102">
        <f>SUM(I10:I25)</f>
        <v>249771307</v>
      </c>
    </row>
    <row r="27" ht="18">
      <c r="D27" s="48"/>
    </row>
    <row r="28" spans="10:11" ht="21.75">
      <c r="J28" s="167"/>
      <c r="K28" s="167"/>
    </row>
  </sheetData>
  <sheetProtection/>
  <mergeCells count="10">
    <mergeCell ref="B9:I9"/>
    <mergeCell ref="B7:I7"/>
    <mergeCell ref="B3:D3"/>
    <mergeCell ref="E3:H3"/>
    <mergeCell ref="B4:B6"/>
    <mergeCell ref="C4:C6"/>
    <mergeCell ref="D5:E5"/>
    <mergeCell ref="F5:G5"/>
    <mergeCell ref="H5:I5"/>
    <mergeCell ref="D4:I4"/>
  </mergeCells>
  <printOptions horizontalCentered="1" verticalCentered="1"/>
  <pageMargins left="0" right="0" top="0" bottom="0" header="0" footer="0"/>
  <pageSetup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29"/>
  <sheetViews>
    <sheetView rightToLeft="1" zoomScale="84" zoomScaleNormal="84" zoomScalePageLayoutView="0" workbookViewId="0" topLeftCell="A12">
      <selection activeCell="H24" sqref="H24"/>
    </sheetView>
  </sheetViews>
  <sheetFormatPr defaultColWidth="9.140625" defaultRowHeight="12.75"/>
  <cols>
    <col min="1" max="1" width="0.71875" style="1" customWidth="1"/>
    <col min="2" max="2" width="5.28125" style="1" customWidth="1"/>
    <col min="3" max="3" width="57.140625" style="1" customWidth="1"/>
    <col min="4" max="9" width="16.28125" style="1" customWidth="1"/>
    <col min="10" max="10" width="8.00390625" style="1" customWidth="1"/>
    <col min="11" max="11" width="9.140625" style="1" customWidth="1"/>
    <col min="12" max="16384" width="9.140625" style="1" customWidth="1"/>
  </cols>
  <sheetData>
    <row r="1" spans="4:6" ht="9.75" customHeight="1">
      <c r="D1" s="9"/>
      <c r="E1" s="9"/>
      <c r="F1" s="9"/>
    </row>
    <row r="2" spans="4:6" ht="3.75" customHeight="1" thickBot="1">
      <c r="D2" s="9"/>
      <c r="E2" s="9"/>
      <c r="F2" s="9"/>
    </row>
    <row r="3" spans="2:9" s="3" customFormat="1" ht="56.25" customHeight="1" thickBot="1">
      <c r="B3" s="845" t="s">
        <v>259</v>
      </c>
      <c r="C3" s="846"/>
      <c r="D3" s="839" t="s">
        <v>832</v>
      </c>
      <c r="E3" s="840"/>
      <c r="F3" s="840"/>
      <c r="G3" s="840"/>
      <c r="H3" s="841"/>
      <c r="I3" s="137" t="s">
        <v>35</v>
      </c>
    </row>
    <row r="4" spans="2:9" s="3" customFormat="1" ht="31.5" customHeight="1" thickBot="1">
      <c r="B4" s="870" t="s">
        <v>4</v>
      </c>
      <c r="C4" s="183" t="s">
        <v>62</v>
      </c>
      <c r="D4" s="847" t="s">
        <v>822</v>
      </c>
      <c r="E4" s="848"/>
      <c r="F4" s="848"/>
      <c r="G4" s="848"/>
      <c r="H4" s="848"/>
      <c r="I4" s="849"/>
    </row>
    <row r="5" spans="2:9" s="2" customFormat="1" ht="27" customHeight="1" thickBot="1">
      <c r="B5" s="871"/>
      <c r="C5" s="843" t="s">
        <v>64</v>
      </c>
      <c r="D5" s="835">
        <v>1401</v>
      </c>
      <c r="E5" s="836"/>
      <c r="F5" s="835">
        <v>1400</v>
      </c>
      <c r="G5" s="836"/>
      <c r="H5" s="835">
        <v>1399</v>
      </c>
      <c r="I5" s="836"/>
    </row>
    <row r="6" spans="2:9" s="2" customFormat="1" ht="23.25" customHeight="1" thickBot="1">
      <c r="B6" s="872"/>
      <c r="C6" s="844"/>
      <c r="D6" s="171" t="s">
        <v>276</v>
      </c>
      <c r="E6" s="171" t="s">
        <v>147</v>
      </c>
      <c r="F6" s="171" t="s">
        <v>276</v>
      </c>
      <c r="G6" s="171" t="s">
        <v>147</v>
      </c>
      <c r="H6" s="171" t="s">
        <v>276</v>
      </c>
      <c r="I6" s="171" t="s">
        <v>147</v>
      </c>
    </row>
    <row r="7" spans="2:9" s="2" customFormat="1" ht="22.5" customHeight="1">
      <c r="B7" s="94">
        <v>1</v>
      </c>
      <c r="C7" s="49" t="s">
        <v>180</v>
      </c>
      <c r="D7" s="335">
        <v>58121059</v>
      </c>
      <c r="E7" s="336">
        <v>58121059</v>
      </c>
      <c r="F7" s="98">
        <v>50351984</v>
      </c>
      <c r="G7" s="99">
        <v>50351984</v>
      </c>
      <c r="H7" s="98">
        <v>33546528</v>
      </c>
      <c r="I7" s="99">
        <v>33546528</v>
      </c>
    </row>
    <row r="8" spans="2:9" s="2" customFormat="1" ht="22.5" customHeight="1">
      <c r="B8" s="95">
        <v>2</v>
      </c>
      <c r="C8" s="50" t="s">
        <v>181</v>
      </c>
      <c r="D8" s="100">
        <v>150036</v>
      </c>
      <c r="E8" s="101">
        <v>150036</v>
      </c>
      <c r="F8" s="100">
        <v>37439</v>
      </c>
      <c r="G8" s="101">
        <v>37439</v>
      </c>
      <c r="H8" s="100">
        <v>258279</v>
      </c>
      <c r="I8" s="101">
        <v>258279</v>
      </c>
    </row>
    <row r="9" spans="2:9" s="2" customFormat="1" ht="22.5" customHeight="1">
      <c r="B9" s="95">
        <v>3</v>
      </c>
      <c r="C9" s="50" t="s">
        <v>182</v>
      </c>
      <c r="D9" s="100">
        <v>0</v>
      </c>
      <c r="E9" s="100">
        <v>0</v>
      </c>
      <c r="F9" s="100">
        <v>0</v>
      </c>
      <c r="G9" s="101">
        <v>0</v>
      </c>
      <c r="H9" s="100">
        <v>0</v>
      </c>
      <c r="I9" s="101">
        <v>0</v>
      </c>
    </row>
    <row r="10" spans="2:9" s="2" customFormat="1" ht="22.5" customHeight="1">
      <c r="B10" s="95">
        <v>4</v>
      </c>
      <c r="C10" s="50" t="s">
        <v>183</v>
      </c>
      <c r="D10" s="100">
        <v>0</v>
      </c>
      <c r="E10" s="100">
        <v>0</v>
      </c>
      <c r="F10" s="100">
        <v>0</v>
      </c>
      <c r="G10" s="101">
        <v>0</v>
      </c>
      <c r="H10" s="100">
        <v>0</v>
      </c>
      <c r="I10" s="101">
        <v>0</v>
      </c>
    </row>
    <row r="11" spans="2:9" s="2" customFormat="1" ht="22.5" customHeight="1">
      <c r="B11" s="95">
        <v>5</v>
      </c>
      <c r="C11" s="50" t="s">
        <v>184</v>
      </c>
      <c r="D11" s="100">
        <v>0</v>
      </c>
      <c r="E11" s="100">
        <v>0</v>
      </c>
      <c r="F11" s="100">
        <v>0</v>
      </c>
      <c r="G11" s="101">
        <v>0</v>
      </c>
      <c r="H11" s="100">
        <v>0</v>
      </c>
      <c r="I11" s="101">
        <v>0</v>
      </c>
    </row>
    <row r="12" spans="2:9" s="2" customFormat="1" ht="22.5" customHeight="1">
      <c r="B12" s="95">
        <v>6</v>
      </c>
      <c r="C12" s="50" t="s">
        <v>185</v>
      </c>
      <c r="D12" s="100">
        <v>500174</v>
      </c>
      <c r="E12" s="101">
        <v>500174</v>
      </c>
      <c r="F12" s="100">
        <v>494967</v>
      </c>
      <c r="G12" s="101">
        <v>494967</v>
      </c>
      <c r="H12" s="100">
        <v>474830</v>
      </c>
      <c r="I12" s="101">
        <v>474830</v>
      </c>
    </row>
    <row r="13" spans="2:9" s="2" customFormat="1" ht="22.5" customHeight="1">
      <c r="B13" s="95">
        <v>7</v>
      </c>
      <c r="C13" s="50" t="s">
        <v>186</v>
      </c>
      <c r="D13" s="100">
        <v>235696</v>
      </c>
      <c r="E13" s="101">
        <v>723201</v>
      </c>
      <c r="F13" s="100">
        <v>161177</v>
      </c>
      <c r="G13" s="101">
        <v>170870</v>
      </c>
      <c r="H13" s="100">
        <v>139162</v>
      </c>
      <c r="I13" s="101">
        <v>139866</v>
      </c>
    </row>
    <row r="14" spans="2:9" s="2" customFormat="1" ht="22.5" customHeight="1">
      <c r="B14" s="95">
        <v>8</v>
      </c>
      <c r="C14" s="50" t="s">
        <v>187</v>
      </c>
      <c r="D14" s="100">
        <v>678098</v>
      </c>
      <c r="E14" s="101">
        <v>737214</v>
      </c>
      <c r="F14" s="100">
        <v>611677</v>
      </c>
      <c r="G14" s="101">
        <v>621200</v>
      </c>
      <c r="H14" s="100">
        <v>864762</v>
      </c>
      <c r="I14" s="101">
        <v>879915</v>
      </c>
    </row>
    <row r="15" spans="2:9" s="2" customFormat="1" ht="22.5" customHeight="1">
      <c r="B15" s="95">
        <v>9</v>
      </c>
      <c r="C15" s="50" t="s">
        <v>188</v>
      </c>
      <c r="D15" s="301">
        <f>332432+3896204</f>
        <v>4228636</v>
      </c>
      <c r="E15" s="302">
        <f>332431+3896204</f>
        <v>4228635</v>
      </c>
      <c r="F15" s="301">
        <v>3579221</v>
      </c>
      <c r="G15" s="302">
        <v>3579222</v>
      </c>
      <c r="H15" s="100">
        <v>3607314</v>
      </c>
      <c r="I15" s="101">
        <v>3607314</v>
      </c>
    </row>
    <row r="16" spans="2:9" s="2" customFormat="1" ht="22.5" customHeight="1">
      <c r="B16" s="95">
        <v>10</v>
      </c>
      <c r="C16" s="50" t="s">
        <v>189</v>
      </c>
      <c r="D16" s="100">
        <v>23650000</v>
      </c>
      <c r="E16" s="101">
        <v>23273624</v>
      </c>
      <c r="F16" s="100">
        <v>20400000</v>
      </c>
      <c r="G16" s="101">
        <v>20832398</v>
      </c>
      <c r="H16" s="100">
        <v>27250000</v>
      </c>
      <c r="I16" s="101">
        <v>27734511</v>
      </c>
    </row>
    <row r="17" spans="2:9" s="2" customFormat="1" ht="22.5" customHeight="1">
      <c r="B17" s="95">
        <v>11</v>
      </c>
      <c r="C17" s="50" t="s">
        <v>190</v>
      </c>
      <c r="D17" s="100">
        <v>0</v>
      </c>
      <c r="E17" s="101">
        <v>0</v>
      </c>
      <c r="F17" s="100">
        <v>0</v>
      </c>
      <c r="G17" s="101">
        <v>0</v>
      </c>
      <c r="H17" s="100">
        <v>15900</v>
      </c>
      <c r="I17" s="101">
        <v>15900</v>
      </c>
    </row>
    <row r="18" spans="2:9" s="2" customFormat="1" ht="22.5" customHeight="1">
      <c r="B18" s="95">
        <v>12</v>
      </c>
      <c r="C18" s="50" t="s">
        <v>191</v>
      </c>
      <c r="D18" s="100">
        <v>68577</v>
      </c>
      <c r="E18" s="101">
        <v>68577</v>
      </c>
      <c r="F18" s="100">
        <v>66073</v>
      </c>
      <c r="G18" s="101">
        <v>66073</v>
      </c>
      <c r="H18" s="100">
        <v>42282</v>
      </c>
      <c r="I18" s="101">
        <v>42282</v>
      </c>
    </row>
    <row r="19" spans="2:9" s="2" customFormat="1" ht="22.5" customHeight="1" thickBot="1">
      <c r="B19" s="95">
        <v>13</v>
      </c>
      <c r="C19" s="50" t="s">
        <v>192</v>
      </c>
      <c r="D19" s="100">
        <v>30444</v>
      </c>
      <c r="E19" s="101">
        <v>30444</v>
      </c>
      <c r="F19" s="100">
        <v>22553</v>
      </c>
      <c r="G19" s="101">
        <v>22553</v>
      </c>
      <c r="H19" s="100">
        <v>13955</v>
      </c>
      <c r="I19" s="101">
        <v>13955</v>
      </c>
    </row>
    <row r="20" spans="2:9" s="2" customFormat="1" ht="26.25" customHeight="1" thickBot="1">
      <c r="B20" s="137" t="s">
        <v>3</v>
      </c>
      <c r="C20" s="129" t="s">
        <v>5</v>
      </c>
      <c r="D20" s="102">
        <f aca="true" t="shared" si="0" ref="D20:I20">SUM(D7:D19)</f>
        <v>87662720</v>
      </c>
      <c r="E20" s="102">
        <f t="shared" si="0"/>
        <v>87832964</v>
      </c>
      <c r="F20" s="102">
        <f t="shared" si="0"/>
        <v>75725091</v>
      </c>
      <c r="G20" s="102">
        <f t="shared" si="0"/>
        <v>76176706</v>
      </c>
      <c r="H20" s="102">
        <f t="shared" si="0"/>
        <v>66213012</v>
      </c>
      <c r="I20" s="102">
        <f t="shared" si="0"/>
        <v>66713380</v>
      </c>
    </row>
    <row r="27" ht="18">
      <c r="E27" s="305"/>
    </row>
    <row r="29" ht="18">
      <c r="E29" s="471"/>
    </row>
  </sheetData>
  <sheetProtection/>
  <mergeCells count="8">
    <mergeCell ref="B3:C3"/>
    <mergeCell ref="D4:I4"/>
    <mergeCell ref="D5:E5"/>
    <mergeCell ref="F5:G5"/>
    <mergeCell ref="H5:I5"/>
    <mergeCell ref="B4:B6"/>
    <mergeCell ref="C5:C6"/>
    <mergeCell ref="D3:H3"/>
  </mergeCells>
  <printOptions horizontalCentered="1" verticalCentered="1"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nmohammadi</dc:creator>
  <cp:keywords/>
  <dc:description/>
  <cp:lastModifiedBy>roya yahyapour</cp:lastModifiedBy>
  <cp:lastPrinted>2022-07-20T09:20:25Z</cp:lastPrinted>
  <dcterms:created xsi:type="dcterms:W3CDTF">2008-11-01T05:40:01Z</dcterms:created>
  <dcterms:modified xsi:type="dcterms:W3CDTF">2023-08-07T04:51:03Z</dcterms:modified>
  <cp:category/>
  <cp:version/>
  <cp:contentType/>
  <cp:contentStatus/>
</cp:coreProperties>
</file>